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6" yWindow="340" windowWidth="9700" windowHeight="10340" activeTab="0"/>
  </bookViews>
  <sheets>
    <sheet name="с19" sheetId="1" r:id="rId1"/>
  </sheets>
  <externalReferences>
    <externalReference r:id="rId4"/>
    <externalReference r:id="rId5"/>
  </externalReferences>
  <definedNames>
    <definedName name="__123Graph_LBL_A" hidden="1">'[1]NED97'!#REF!</definedName>
    <definedName name="__123Graph_LBL_B" hidden="1">'[1]NED97'!#REF!</definedName>
    <definedName name="__123Graph_LBL_C" hidden="1">'[1]NED97'!#REF!</definedName>
    <definedName name="Z_4BE5368F_9603_4A6C_AABC_DEEBACB53C2A_.wvu.PrintArea" localSheetId="0" hidden="1">'с19'!$A$1:$CM$62</definedName>
    <definedName name="Z_4BE5368F_9603_4A6C_AABC_DEEBACB53C2A_.wvu.PrintTitles" localSheetId="0" hidden="1">'с19'!$A:$B</definedName>
    <definedName name="Z_B7B67302_03FB_477C_882B_2B5E175FA840_.wvu.PrintArea" localSheetId="0" hidden="1">'с19'!$A$1:$CM$62</definedName>
    <definedName name="Z_B7B67302_03FB_477C_882B_2B5E175FA840_.wvu.PrintTitles" localSheetId="0" hidden="1">'с19'!$A:$B</definedName>
    <definedName name="_xlnm.Print_Titles" localSheetId="0">'с19'!$A:$B</definedName>
    <definedName name="_xlnm.Print_Area" localSheetId="0">'с19'!$A$1:$CM$62</definedName>
    <definedName name="Область_печати_ИМ">#REF!</definedName>
  </definedNames>
  <calcPr fullCalcOnLoad="1"/>
</workbook>
</file>

<file path=xl/sharedStrings.xml><?xml version="1.0" encoding="utf-8"?>
<sst xmlns="http://schemas.openxmlformats.org/spreadsheetml/2006/main" count="215" uniqueCount="150">
  <si>
    <t xml:space="preserve"> №    п/п</t>
  </si>
  <si>
    <t xml:space="preserve">Доходы всего </t>
  </si>
  <si>
    <t xml:space="preserve">Расходы всего </t>
  </si>
  <si>
    <t>Темп роста к н.г., %</t>
  </si>
  <si>
    <t>1</t>
  </si>
  <si>
    <t>Аpдатовский</t>
  </si>
  <si>
    <t>2</t>
  </si>
  <si>
    <t>Аpзамасский</t>
  </si>
  <si>
    <t>3</t>
  </si>
  <si>
    <t>Б-Болдинский</t>
  </si>
  <si>
    <t>4</t>
  </si>
  <si>
    <t>Б-Мурашкинский</t>
  </si>
  <si>
    <t>5</t>
  </si>
  <si>
    <t>Бутуpлинский</t>
  </si>
  <si>
    <t>6</t>
  </si>
  <si>
    <t>Вадский</t>
  </si>
  <si>
    <t>7</t>
  </si>
  <si>
    <t>Ваpнавинский</t>
  </si>
  <si>
    <t>8</t>
  </si>
  <si>
    <t>Вачский</t>
  </si>
  <si>
    <t>9</t>
  </si>
  <si>
    <t>Ветлужский</t>
  </si>
  <si>
    <t>10</t>
  </si>
  <si>
    <t>Вознесенский</t>
  </si>
  <si>
    <t>11</t>
  </si>
  <si>
    <t>Воpотынский</t>
  </si>
  <si>
    <t>12</t>
  </si>
  <si>
    <t>Воскpесенский</t>
  </si>
  <si>
    <t>13</t>
  </si>
  <si>
    <t>Гагинский</t>
  </si>
  <si>
    <t>14</t>
  </si>
  <si>
    <t>Володаpский</t>
  </si>
  <si>
    <t>15</t>
  </si>
  <si>
    <t>Д-Константиновский</t>
  </si>
  <si>
    <t>16</t>
  </si>
  <si>
    <t>Дивеевский</t>
  </si>
  <si>
    <t>17</t>
  </si>
  <si>
    <t>Княгининский</t>
  </si>
  <si>
    <t>18</t>
  </si>
  <si>
    <t>Ковернинский</t>
  </si>
  <si>
    <t>19</t>
  </si>
  <si>
    <t>20</t>
  </si>
  <si>
    <t>21</t>
  </si>
  <si>
    <t>Лукояновский</t>
  </si>
  <si>
    <t>22</t>
  </si>
  <si>
    <t>Лысковский</t>
  </si>
  <si>
    <t>23</t>
  </si>
  <si>
    <t>Навашинский</t>
  </si>
  <si>
    <t>24</t>
  </si>
  <si>
    <t>25</t>
  </si>
  <si>
    <t>Пеpевозский</t>
  </si>
  <si>
    <t>26</t>
  </si>
  <si>
    <t>Пильнинский</t>
  </si>
  <si>
    <t>27</t>
  </si>
  <si>
    <t>Починковский</t>
  </si>
  <si>
    <t>28</t>
  </si>
  <si>
    <t>29</t>
  </si>
  <si>
    <t>Сеpгачский</t>
  </si>
  <si>
    <t>30</t>
  </si>
  <si>
    <t>Сеченовский</t>
  </si>
  <si>
    <t>31</t>
  </si>
  <si>
    <t>Сосновский</t>
  </si>
  <si>
    <t>32</t>
  </si>
  <si>
    <t>Спасский</t>
  </si>
  <si>
    <t>33</t>
  </si>
  <si>
    <t>Тонкинский</t>
  </si>
  <si>
    <t>34</t>
  </si>
  <si>
    <t>Тоншаевский</t>
  </si>
  <si>
    <t>35</t>
  </si>
  <si>
    <t>Уpенский</t>
  </si>
  <si>
    <t>36</t>
  </si>
  <si>
    <t>Чкаловский</t>
  </si>
  <si>
    <t>37</t>
  </si>
  <si>
    <t>Шаpангский</t>
  </si>
  <si>
    <t>38</t>
  </si>
  <si>
    <t>Шатковский</t>
  </si>
  <si>
    <t>39</t>
  </si>
  <si>
    <t>40</t>
  </si>
  <si>
    <t>Сокольский</t>
  </si>
  <si>
    <t>г.Аpзамас</t>
  </si>
  <si>
    <t>г.Дзеpжинск</t>
  </si>
  <si>
    <t>г.Н-Новгоpод</t>
  </si>
  <si>
    <t>Итого:</t>
  </si>
  <si>
    <t>Областной бюджет:</t>
  </si>
  <si>
    <t>В С Е Г О:</t>
  </si>
  <si>
    <t>Консолидированный:</t>
  </si>
  <si>
    <t>Образование</t>
  </si>
  <si>
    <t>Краснооктябрьский</t>
  </si>
  <si>
    <t>Краснобаковский</t>
  </si>
  <si>
    <t>Социальная политика</t>
  </si>
  <si>
    <t>% 
к плану
 на год</t>
  </si>
  <si>
    <t>% 
к плану 
на год</t>
  </si>
  <si>
    <t>Балахнинский</t>
  </si>
  <si>
    <t>Богоpодский</t>
  </si>
  <si>
    <t>Гоpодецкий</t>
  </si>
  <si>
    <t>Кстовский</t>
  </si>
  <si>
    <t>Кулебакский</t>
  </si>
  <si>
    <t>Павловский</t>
  </si>
  <si>
    <t>г.Саров</t>
  </si>
  <si>
    <t>(тыс.рублей)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</si>
  <si>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</si>
  <si>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</si>
  <si>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</si>
  <si>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</si>
  <si>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Культура и кинематография </t>
  </si>
  <si>
    <t>г.Боp</t>
  </si>
  <si>
    <t>г.о.Семеновский</t>
  </si>
  <si>
    <t>г.Выкса</t>
  </si>
  <si>
    <t>Налоги на имущество</t>
  </si>
  <si>
    <t>Просроченная кредиторская задолженность</t>
  </si>
  <si>
    <t>всего</t>
  </si>
  <si>
    <t>темп роста к н.г., %</t>
  </si>
  <si>
    <t>город Первомайск</t>
  </si>
  <si>
    <t>г. Шахунья</t>
  </si>
  <si>
    <t>Объем муниципального долга (с учетом поселений)</t>
  </si>
  <si>
    <r>
      <rPr>
        <b/>
        <sz val="9"/>
        <rFont val="Century Gothic"/>
        <family val="2"/>
      </rPr>
      <t>Налоговые и неналоговые доходы</t>
    </r>
    <r>
      <rPr>
        <sz val="9"/>
        <rFont val="Century Gothic"/>
        <family val="2"/>
      </rPr>
      <t xml:space="preserve">                                                                                                                                     </t>
    </r>
  </si>
  <si>
    <r>
      <t>Межбюджетные трансферты</t>
    </r>
    <r>
      <rPr>
        <sz val="10"/>
        <rFont val="Century Gothic"/>
        <family val="2"/>
      </rPr>
      <t xml:space="preserve"> из областного бюджета всего                                                                </t>
    </r>
  </si>
  <si>
    <r>
      <t>Дотации</t>
    </r>
    <r>
      <rPr>
        <sz val="9"/>
        <rFont val="Century Gothic"/>
        <family val="2"/>
      </rPr>
      <t xml:space="preserve">  из  областного бюджета </t>
    </r>
  </si>
  <si>
    <r>
      <t>Субсидии</t>
    </r>
    <r>
      <rPr>
        <sz val="9"/>
        <rFont val="Century Gothic"/>
        <family val="2"/>
      </rPr>
      <t xml:space="preserve">  из областного бюджета </t>
    </r>
  </si>
  <si>
    <r>
      <t>Субвенции</t>
    </r>
    <r>
      <rPr>
        <sz val="9"/>
        <rFont val="Century Gothic"/>
        <family val="2"/>
      </rPr>
      <t xml:space="preserve">  из областного бюджета </t>
    </r>
  </si>
  <si>
    <r>
      <rPr>
        <b/>
        <sz val="10"/>
        <rFont val="Century Gothic"/>
        <family val="2"/>
      </rPr>
      <t>Иные</t>
    </r>
    <r>
      <rPr>
        <sz val="10"/>
        <rFont val="Century Gothic"/>
        <family val="2"/>
      </rPr>
      <t xml:space="preserve"> межбюджетные трансферты</t>
    </r>
  </si>
  <si>
    <t>Единый 
налог на 
вмененный 
доход</t>
  </si>
  <si>
    <t>кредиты
кредитных 
организа-
ций</t>
  </si>
  <si>
    <t xml:space="preserve"> бюджет-
ные 
кредиты</t>
  </si>
  <si>
    <t>по
 коммун-
м услугам</t>
  </si>
  <si>
    <t>Налог 
на доходы 
физических 
лиц</t>
  </si>
  <si>
    <t xml:space="preserve">  Наименование</t>
  </si>
  <si>
    <t xml:space="preserve"> Профицит
/Дефицит</t>
  </si>
  <si>
    <t>Исполнено 
на 
01.04.2016</t>
  </si>
  <si>
    <t>по зар.
плате 
с начисл.</t>
  </si>
  <si>
    <t>Гаран-
тии</t>
  </si>
  <si>
    <t>Всего</t>
  </si>
  <si>
    <t>Доходы от возврата субсидий и субвенций прошлых лет и остатков  межбюджетных трансфертов, имеющих целевое значение</t>
  </si>
  <si>
    <t>Уточненный 
план 
на 2017 год</t>
  </si>
  <si>
    <t xml:space="preserve">Исполнено 
на 
01.04.2017 </t>
  </si>
  <si>
    <t>Темп 
роста 
к 2016
 году,%</t>
  </si>
  <si>
    <t>Уточненный 
план 
на
 2017 год</t>
  </si>
  <si>
    <t>Исполнено на 01.04.2017</t>
  </si>
  <si>
    <t>Исполнено 
на 01.04.2016</t>
  </si>
  <si>
    <t xml:space="preserve">Исполнено 
на 01.04.2017 </t>
  </si>
  <si>
    <t>Темп роста 
к 2016 году,
%</t>
  </si>
  <si>
    <t>Исполнено 
на 
01.04.2017</t>
  </si>
  <si>
    <t>Уточненный 
план 
на 
2017 год</t>
  </si>
  <si>
    <t xml:space="preserve">Исполнено
на 
01.04.2017 </t>
  </si>
  <si>
    <t>Темп 
роста 
к 
2016 
году,%</t>
  </si>
  <si>
    <t>План
на 
2017 год</t>
  </si>
  <si>
    <t>на 01.01.2017 года</t>
  </si>
  <si>
    <t>на 01.04.2017 года</t>
  </si>
  <si>
    <t>по
 ком. услугам</t>
  </si>
  <si>
    <t>Основные показатели исполнения бюджетов муниципальных районов и городских округов Нижегородской области за январь-март 2017 года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</si>
</sst>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  <numFmt numFmtId="167" formatCode="0.0_)"/>
    <numFmt numFmtId="168" formatCode="#,##0.0"/>
    <numFmt numFmtId="169" formatCode="#,#00"/>
    <numFmt numFmtId="170" formatCode="#,#00.0"/>
    <numFmt numFmtId="171" formatCode="0_)"/>
    <numFmt numFmtId="172" formatCode="#,##0_р_."/>
    <numFmt numFmtId="173" formatCode="#,##0.0_р_."/>
    <numFmt numFmtId="174" formatCode="#,##0.000"/>
    <numFmt numFmtId="175" formatCode="0.000"/>
    <numFmt numFmtId="176" formatCode="0.00000"/>
    <numFmt numFmtId="177" formatCode="0.0000"/>
    <numFmt numFmtId="178" formatCode="0.000000"/>
    <numFmt numFmtId="179" formatCode="_-* #,##0.0_р_._-;\-* #,##0.0_р_._-;_-* &quot;-&quot;??_р_._-;_-@_-"/>
    <numFmt numFmtId="180" formatCode="_-* #,##0_р_._-;\-* #,##0_р_._-;_-* &quot;-&quot;??_р_._-;_-@_-"/>
    <numFmt numFmtId="181" formatCode="#,#00.00"/>
    <numFmt numFmtId="182" formatCode="#,#00.000"/>
    <numFmt numFmtId="183" formatCode="#,#00.0000"/>
    <numFmt numFmtId="184" formatCode="#,#00.00000"/>
    <numFmt numFmtId="185" formatCode="#,#00.000000"/>
    <numFmt numFmtId="186" formatCode="#,#00.0000000"/>
    <numFmt numFmtId="187" formatCode="#,#00.00000000"/>
    <numFmt numFmtId="188" formatCode="#,##0.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_);_(* \(#,##0\);_(* &quot;-&quot;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&quot;$&quot;* #,##0.00_);_(&quot;$&quot;* \(#,##0.00\);_(&quot;$&quot;* &quot;-&quot;??_);_(@_)"/>
    <numFmt numFmtId="198" formatCode="[$-10419]###\ ###\ ###\ ###\ ##0.00"/>
    <numFmt numFmtId="199" formatCode="#,##0.00_р_."/>
    <numFmt numFmtId="200" formatCode="[$-10419]#,##0.00"/>
    <numFmt numFmtId="201" formatCode="#,##0.00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10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7.5"/>
      <name val="Century Gothic"/>
      <family val="2"/>
    </font>
    <font>
      <sz val="8"/>
      <color indexed="8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6"/>
      <name val="Century Gothic"/>
      <family val="2"/>
    </font>
    <font>
      <sz val="8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39" fillId="0" borderId="0">
      <alignment/>
      <protection/>
    </xf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" wrapText="1"/>
    </xf>
    <xf numFmtId="167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 quotePrefix="1">
      <alignment horizontal="center" vertical="center"/>
    </xf>
    <xf numFmtId="0" fontId="25" fillId="0" borderId="0" xfId="0" applyFont="1" applyFill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27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Continuous" vertical="top"/>
    </xf>
    <xf numFmtId="167" fontId="26" fillId="0" borderId="10" xfId="0" applyNumberFormat="1" applyFont="1" applyFill="1" applyBorder="1" applyAlignment="1">
      <alignment horizontal="centerContinuous"/>
    </xf>
    <xf numFmtId="0" fontId="25" fillId="0" borderId="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Continuous"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18" borderId="0" xfId="0" applyFont="1" applyFill="1" applyAlignment="1">
      <alignment horizontal="centerContinuous"/>
    </xf>
    <xf numFmtId="0" fontId="26" fillId="0" borderId="11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left"/>
      <protection/>
    </xf>
    <xf numFmtId="3" fontId="26" fillId="0" borderId="11" xfId="0" applyNumberFormat="1" applyFont="1" applyFill="1" applyBorder="1" applyAlignment="1">
      <alignment/>
    </xf>
    <xf numFmtId="3" fontId="26" fillId="0" borderId="0" xfId="0" applyNumberFormat="1" applyFont="1" applyFill="1" applyBorder="1" applyAlignment="1" applyProtection="1">
      <alignment horizontal="right"/>
      <protection/>
    </xf>
    <xf numFmtId="1" fontId="26" fillId="0" borderId="0" xfId="0" applyNumberFormat="1" applyFont="1" applyFill="1" applyBorder="1" applyAlignment="1">
      <alignment/>
    </xf>
    <xf numFmtId="170" fontId="26" fillId="0" borderId="0" xfId="0" applyNumberFormat="1" applyFont="1" applyFill="1" applyBorder="1" applyAlignment="1">
      <alignment/>
    </xf>
    <xf numFmtId="167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167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169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/>
    </xf>
    <xf numFmtId="167" fontId="26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 horizontal="right"/>
    </xf>
    <xf numFmtId="164" fontId="26" fillId="0" borderId="0" xfId="0" applyNumberFormat="1" applyFont="1" applyFill="1" applyAlignment="1">
      <alignment/>
    </xf>
    <xf numFmtId="186" fontId="26" fillId="0" borderId="0" xfId="0" applyNumberFormat="1" applyFont="1" applyFill="1" applyAlignment="1">
      <alignment/>
    </xf>
    <xf numFmtId="3" fontId="27" fillId="19" borderId="11" xfId="0" applyNumberFormat="1" applyFont="1" applyFill="1" applyBorder="1" applyAlignment="1">
      <alignment horizontal="right"/>
    </xf>
    <xf numFmtId="0" fontId="26" fillId="20" borderId="0" xfId="0" applyFont="1" applyFill="1" applyAlignment="1">
      <alignment/>
    </xf>
    <xf numFmtId="171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0" fontId="25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169" fontId="31" fillId="18" borderId="11" xfId="0" applyNumberFormat="1" applyFont="1" applyFill="1" applyBorder="1" applyAlignment="1" applyProtection="1">
      <alignment horizontal="center" vertical="center" wrapText="1"/>
      <protection/>
    </xf>
    <xf numFmtId="0" fontId="31" fillId="18" borderId="11" xfId="0" applyFont="1" applyFill="1" applyBorder="1" applyAlignment="1" applyProtection="1">
      <alignment horizontal="center" vertical="center" wrapText="1"/>
      <protection/>
    </xf>
    <xf numFmtId="167" fontId="31" fillId="18" borderId="11" xfId="0" applyNumberFormat="1" applyFont="1" applyFill="1" applyBorder="1" applyAlignment="1" applyProtection="1">
      <alignment horizontal="center" vertical="center" wrapText="1"/>
      <protection/>
    </xf>
    <xf numFmtId="0" fontId="31" fillId="18" borderId="0" xfId="0" applyFont="1" applyFill="1" applyAlignment="1">
      <alignment/>
    </xf>
    <xf numFmtId="167" fontId="33" fillId="18" borderId="11" xfId="0" applyNumberFormat="1" applyFont="1" applyFill="1" applyBorder="1" applyAlignment="1" applyProtection="1">
      <alignment horizontal="center" vertical="center" wrapText="1"/>
      <protection/>
    </xf>
    <xf numFmtId="168" fontId="31" fillId="0" borderId="11" xfId="0" applyNumberFormat="1" applyFont="1" applyFill="1" applyBorder="1" applyAlignment="1">
      <alignment/>
    </xf>
    <xf numFmtId="168" fontId="31" fillId="0" borderId="11" xfId="0" applyNumberFormat="1" applyFont="1" applyFill="1" applyBorder="1" applyAlignment="1" applyProtection="1">
      <alignment horizontal="right"/>
      <protection/>
    </xf>
    <xf numFmtId="168" fontId="31" fillId="0" borderId="11" xfId="0" applyNumberFormat="1" applyFont="1" applyFill="1" applyBorder="1" applyAlignment="1">
      <alignment horizontal="right"/>
    </xf>
    <xf numFmtId="168" fontId="34" fillId="0" borderId="11" xfId="59" applyNumberFormat="1" applyFont="1" applyFill="1" applyBorder="1" applyAlignment="1">
      <alignment horizontal="right" wrapText="1"/>
      <protection/>
    </xf>
    <xf numFmtId="3" fontId="31" fillId="0" borderId="11" xfId="0" applyNumberFormat="1" applyFont="1" applyFill="1" applyBorder="1" applyAlignment="1">
      <alignment/>
    </xf>
    <xf numFmtId="3" fontId="31" fillId="0" borderId="11" xfId="0" applyNumberFormat="1" applyFont="1" applyFill="1" applyBorder="1" applyAlignment="1">
      <alignment horizontal="right"/>
    </xf>
    <xf numFmtId="3" fontId="31" fillId="0" borderId="11" xfId="0" applyNumberFormat="1" applyFont="1" applyFill="1" applyBorder="1" applyAlignment="1" applyProtection="1">
      <alignment/>
      <protection locked="0"/>
    </xf>
    <xf numFmtId="3" fontId="34" fillId="0" borderId="11" xfId="59" applyNumberFormat="1" applyFont="1" applyFill="1" applyBorder="1" applyAlignment="1">
      <alignment horizontal="right" wrapText="1"/>
      <protection/>
    </xf>
    <xf numFmtId="167" fontId="31" fillId="18" borderId="12" xfId="0" applyNumberFormat="1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/>
    </xf>
    <xf numFmtId="0" fontId="26" fillId="18" borderId="11" xfId="0" applyFont="1" applyFill="1" applyBorder="1" applyAlignment="1" applyProtection="1">
      <alignment horizontal="left"/>
      <protection/>
    </xf>
    <xf numFmtId="3" fontId="31" fillId="18" borderId="11" xfId="0" applyNumberFormat="1" applyFont="1" applyFill="1" applyBorder="1" applyAlignment="1" applyProtection="1">
      <alignment horizontal="right"/>
      <protection/>
    </xf>
    <xf numFmtId="168" fontId="31" fillId="18" borderId="11" xfId="0" applyNumberFormat="1" applyFont="1" applyFill="1" applyBorder="1" applyAlignment="1" applyProtection="1">
      <alignment horizontal="right"/>
      <protection/>
    </xf>
    <xf numFmtId="168" fontId="31" fillId="18" borderId="11" xfId="0" applyNumberFormat="1" applyFont="1" applyFill="1" applyBorder="1" applyAlignment="1">
      <alignment/>
    </xf>
    <xf numFmtId="168" fontId="31" fillId="18" borderId="11" xfId="0" applyNumberFormat="1" applyFont="1" applyFill="1" applyBorder="1" applyAlignment="1">
      <alignment horizontal="right"/>
    </xf>
    <xf numFmtId="3" fontId="31" fillId="18" borderId="0" xfId="0" applyNumberFormat="1" applyFont="1" applyFill="1" applyBorder="1" applyAlignment="1">
      <alignment/>
    </xf>
    <xf numFmtId="3" fontId="31" fillId="18" borderId="11" xfId="0" applyNumberFormat="1" applyFont="1" applyFill="1" applyBorder="1" applyAlignment="1">
      <alignment horizontal="right"/>
    </xf>
    <xf numFmtId="3" fontId="31" fillId="18" borderId="11" xfId="0" applyNumberFormat="1" applyFont="1" applyFill="1" applyBorder="1" applyAlignment="1">
      <alignment/>
    </xf>
    <xf numFmtId="168" fontId="34" fillId="18" borderId="11" xfId="59" applyNumberFormat="1" applyFont="1" applyFill="1" applyBorder="1" applyAlignment="1">
      <alignment horizontal="right" wrapText="1"/>
      <protection/>
    </xf>
    <xf numFmtId="168" fontId="31" fillId="18" borderId="0" xfId="0" applyNumberFormat="1" applyFont="1" applyFill="1" applyAlignment="1">
      <alignment/>
    </xf>
    <xf numFmtId="0" fontId="26" fillId="18" borderId="0" xfId="0" applyFont="1" applyFill="1" applyBorder="1" applyAlignment="1">
      <alignment/>
    </xf>
    <xf numFmtId="3" fontId="31" fillId="18" borderId="10" xfId="0" applyNumberFormat="1" applyFont="1" applyFill="1" applyBorder="1" applyAlignment="1" applyProtection="1">
      <alignment horizontal="right"/>
      <protection/>
    </xf>
    <xf numFmtId="0" fontId="26" fillId="18" borderId="13" xfId="0" applyFont="1" applyFill="1" applyBorder="1" applyAlignment="1">
      <alignment/>
    </xf>
    <xf numFmtId="3" fontId="34" fillId="18" borderId="11" xfId="59" applyNumberFormat="1" applyFont="1" applyFill="1" applyBorder="1" applyAlignment="1">
      <alignment horizontal="right" wrapText="1"/>
      <protection/>
    </xf>
    <xf numFmtId="0" fontId="27" fillId="21" borderId="11" xfId="0" applyFont="1" applyFill="1" applyBorder="1" applyAlignment="1" applyProtection="1">
      <alignment horizontal="left"/>
      <protection/>
    </xf>
    <xf numFmtId="0" fontId="26" fillId="21" borderId="11" xfId="0" applyFont="1" applyFill="1" applyBorder="1" applyAlignment="1" applyProtection="1">
      <alignment horizontal="center"/>
      <protection/>
    </xf>
    <xf numFmtId="0" fontId="26" fillId="21" borderId="11" xfId="0" applyFont="1" applyFill="1" applyBorder="1" applyAlignment="1" applyProtection="1">
      <alignment horizontal="left"/>
      <protection/>
    </xf>
    <xf numFmtId="3" fontId="31" fillId="21" borderId="11" xfId="0" applyNumberFormat="1" applyFont="1" applyFill="1" applyBorder="1" applyAlignment="1">
      <alignment/>
    </xf>
    <xf numFmtId="168" fontId="31" fillId="21" borderId="11" xfId="0" applyNumberFormat="1" applyFont="1" applyFill="1" applyBorder="1" applyAlignment="1" applyProtection="1">
      <alignment horizontal="right"/>
      <protection/>
    </xf>
    <xf numFmtId="168" fontId="31" fillId="21" borderId="11" xfId="0" applyNumberFormat="1" applyFont="1" applyFill="1" applyBorder="1" applyAlignment="1">
      <alignment/>
    </xf>
    <xf numFmtId="168" fontId="31" fillId="21" borderId="11" xfId="0" applyNumberFormat="1" applyFont="1" applyFill="1" applyBorder="1" applyAlignment="1">
      <alignment horizontal="right"/>
    </xf>
    <xf numFmtId="3" fontId="31" fillId="21" borderId="11" xfId="0" applyNumberFormat="1" applyFont="1" applyFill="1" applyBorder="1" applyAlignment="1">
      <alignment horizontal="right"/>
    </xf>
    <xf numFmtId="168" fontId="34" fillId="21" borderId="11" xfId="59" applyNumberFormat="1" applyFont="1" applyFill="1" applyBorder="1" applyAlignment="1">
      <alignment horizontal="right" wrapText="1"/>
      <protection/>
    </xf>
    <xf numFmtId="3" fontId="34" fillId="21" borderId="11" xfId="59" applyNumberFormat="1" applyFont="1" applyFill="1" applyBorder="1" applyAlignment="1">
      <alignment horizontal="right" wrapText="1"/>
      <protection/>
    </xf>
    <xf numFmtId="0" fontId="26" fillId="21" borderId="0" xfId="0" applyFont="1" applyFill="1" applyAlignment="1">
      <alignment/>
    </xf>
    <xf numFmtId="3" fontId="31" fillId="21" borderId="11" xfId="0" applyNumberFormat="1" applyFont="1" applyFill="1" applyBorder="1" applyAlignment="1" applyProtection="1">
      <alignment/>
      <protection locked="0"/>
    </xf>
    <xf numFmtId="0" fontId="27" fillId="21" borderId="11" xfId="0" applyFont="1" applyFill="1" applyBorder="1" applyAlignment="1">
      <alignment/>
    </xf>
    <xf numFmtId="3" fontId="35" fillId="21" borderId="11" xfId="0" applyNumberFormat="1" applyFont="1" applyFill="1" applyBorder="1" applyAlignment="1">
      <alignment horizontal="right"/>
    </xf>
    <xf numFmtId="168" fontId="35" fillId="21" borderId="11" xfId="0" applyNumberFormat="1" applyFont="1" applyFill="1" applyBorder="1" applyAlignment="1" applyProtection="1">
      <alignment horizontal="right"/>
      <protection/>
    </xf>
    <xf numFmtId="168" fontId="35" fillId="21" borderId="11" xfId="0" applyNumberFormat="1" applyFont="1" applyFill="1" applyBorder="1" applyAlignment="1">
      <alignment/>
    </xf>
    <xf numFmtId="168" fontId="35" fillId="21" borderId="11" xfId="0" applyNumberFormat="1" applyFont="1" applyFill="1" applyBorder="1" applyAlignment="1">
      <alignment horizontal="right"/>
    </xf>
    <xf numFmtId="168" fontId="36" fillId="21" borderId="11" xfId="59" applyNumberFormat="1" applyFont="1" applyFill="1" applyBorder="1" applyAlignment="1">
      <alignment horizontal="right" wrapText="1"/>
      <protection/>
    </xf>
    <xf numFmtId="3" fontId="35" fillId="21" borderId="11" xfId="0" applyNumberFormat="1" applyFont="1" applyFill="1" applyBorder="1" applyAlignment="1">
      <alignment/>
    </xf>
    <xf numFmtId="3" fontId="36" fillId="21" borderId="11" xfId="59" applyNumberFormat="1" applyFont="1" applyFill="1" applyBorder="1" applyAlignment="1">
      <alignment horizontal="right" wrapText="1"/>
      <protection/>
    </xf>
    <xf numFmtId="0" fontId="27" fillId="21" borderId="14" xfId="0" applyFont="1" applyFill="1" applyBorder="1" applyAlignment="1">
      <alignment/>
    </xf>
    <xf numFmtId="0" fontId="27" fillId="21" borderId="11" xfId="0" applyFont="1" applyFill="1" applyBorder="1" applyAlignment="1">
      <alignment horizontal="center"/>
    </xf>
    <xf numFmtId="3" fontId="35" fillId="21" borderId="11" xfId="0" applyNumberFormat="1" applyFont="1" applyFill="1" applyBorder="1" applyAlignment="1" applyProtection="1">
      <alignment horizontal="right"/>
      <protection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18" borderId="11" xfId="0" applyFont="1" applyFill="1" applyBorder="1" applyAlignment="1" applyProtection="1">
      <alignment horizontal="center" vertical="center" wrapText="1"/>
      <protection/>
    </xf>
    <xf numFmtId="0" fontId="25" fillId="18" borderId="11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vertical="top" wrapText="1"/>
    </xf>
    <xf numFmtId="0" fontId="25" fillId="18" borderId="11" xfId="0" applyFont="1" applyFill="1" applyBorder="1" applyAlignment="1">
      <alignment horizontal="center" vertical="center" wrapText="1"/>
    </xf>
    <xf numFmtId="0" fontId="27" fillId="18" borderId="15" xfId="0" applyFont="1" applyFill="1" applyBorder="1" applyAlignment="1" applyProtection="1">
      <alignment horizontal="center" vertical="center" wrapText="1"/>
      <protection/>
    </xf>
    <xf numFmtId="0" fontId="27" fillId="18" borderId="0" xfId="0" applyFont="1" applyFill="1" applyBorder="1" applyAlignment="1" applyProtection="1">
      <alignment horizontal="center" vertical="center" wrapText="1"/>
      <protection/>
    </xf>
    <xf numFmtId="0" fontId="27" fillId="18" borderId="16" xfId="0" applyFont="1" applyFill="1" applyBorder="1" applyAlignment="1" applyProtection="1">
      <alignment horizontal="center" vertical="center" wrapText="1"/>
      <protection/>
    </xf>
    <xf numFmtId="0" fontId="27" fillId="18" borderId="17" xfId="0" applyFont="1" applyFill="1" applyBorder="1" applyAlignment="1" applyProtection="1">
      <alignment horizontal="center" vertical="center" wrapText="1"/>
      <protection/>
    </xf>
    <xf numFmtId="0" fontId="27" fillId="18" borderId="10" xfId="0" applyFont="1" applyFill="1" applyBorder="1" applyAlignment="1" applyProtection="1">
      <alignment horizontal="center" vertical="center" wrapText="1"/>
      <protection/>
    </xf>
    <xf numFmtId="0" fontId="27" fillId="18" borderId="18" xfId="0" applyFont="1" applyFill="1" applyBorder="1" applyAlignment="1" applyProtection="1">
      <alignment horizontal="center" vertical="center" wrapText="1"/>
      <protection/>
    </xf>
    <xf numFmtId="0" fontId="26" fillId="18" borderId="11" xfId="0" applyFont="1" applyFill="1" applyBorder="1" applyAlignment="1" applyProtection="1">
      <alignment horizontal="center" vertical="center" wrapText="1"/>
      <protection/>
    </xf>
    <xf numFmtId="0" fontId="25" fillId="18" borderId="11" xfId="0" applyFont="1" applyFill="1" applyBorder="1" applyAlignment="1">
      <alignment wrapText="1"/>
    </xf>
    <xf numFmtId="169" fontId="26" fillId="18" borderId="11" xfId="0" applyNumberFormat="1" applyFont="1" applyFill="1" applyBorder="1" applyAlignment="1" applyProtection="1">
      <alignment horizontal="center" vertical="center" wrapText="1"/>
      <protection/>
    </xf>
    <xf numFmtId="0" fontId="25" fillId="18" borderId="15" xfId="0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center" vertical="center" wrapText="1"/>
    </xf>
    <xf numFmtId="0" fontId="25" fillId="18" borderId="16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18" borderId="18" xfId="0" applyFont="1" applyFill="1" applyBorder="1" applyAlignment="1">
      <alignment horizontal="center" vertical="center" wrapText="1"/>
    </xf>
    <xf numFmtId="0" fontId="25" fillId="18" borderId="19" xfId="0" applyFont="1" applyFill="1" applyBorder="1" applyAlignment="1">
      <alignment horizontal="center" vertical="center" wrapText="1"/>
    </xf>
    <xf numFmtId="0" fontId="25" fillId="18" borderId="14" xfId="0" applyFont="1" applyFill="1" applyBorder="1" applyAlignment="1">
      <alignment horizontal="center" vertical="center" wrapText="1"/>
    </xf>
    <xf numFmtId="0" fontId="25" fillId="18" borderId="20" xfId="0" applyFont="1" applyFill="1" applyBorder="1" applyAlignment="1">
      <alignment horizontal="center" vertical="center" wrapText="1"/>
    </xf>
    <xf numFmtId="0" fontId="24" fillId="18" borderId="15" xfId="0" applyFont="1" applyFill="1" applyBorder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4" fillId="18" borderId="16" xfId="0" applyFont="1" applyFill="1" applyBorder="1" applyAlignment="1">
      <alignment horizontal="center" vertical="center" wrapText="1"/>
    </xf>
    <xf numFmtId="0" fontId="24" fillId="18" borderId="17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4" fillId="18" borderId="18" xfId="0" applyFont="1" applyFill="1" applyBorder="1" applyAlignment="1">
      <alignment horizontal="center" vertical="center" wrapText="1"/>
    </xf>
    <xf numFmtId="0" fontId="37" fillId="18" borderId="12" xfId="0" applyFont="1" applyFill="1" applyBorder="1" applyAlignment="1">
      <alignment horizontal="center" vertical="center" wrapText="1"/>
    </xf>
    <xf numFmtId="0" fontId="37" fillId="18" borderId="13" xfId="0" applyFont="1" applyFill="1" applyBorder="1" applyAlignment="1">
      <alignment vertical="center" wrapText="1"/>
    </xf>
    <xf numFmtId="0" fontId="37" fillId="18" borderId="21" xfId="0" applyFont="1" applyFill="1" applyBorder="1" applyAlignment="1">
      <alignment vertical="center" wrapText="1"/>
    </xf>
    <xf numFmtId="0" fontId="37" fillId="18" borderId="17" xfId="0" applyFont="1" applyFill="1" applyBorder="1" applyAlignment="1">
      <alignment vertical="center" wrapText="1"/>
    </xf>
    <xf numFmtId="0" fontId="37" fillId="18" borderId="10" xfId="0" applyFont="1" applyFill="1" applyBorder="1" applyAlignment="1">
      <alignment vertical="center" wrapText="1"/>
    </xf>
    <xf numFmtId="0" fontId="37" fillId="18" borderId="18" xfId="0" applyFont="1" applyFill="1" applyBorder="1" applyAlignment="1">
      <alignment vertical="center" wrapText="1"/>
    </xf>
    <xf numFmtId="0" fontId="25" fillId="18" borderId="20" xfId="0" applyFont="1" applyFill="1" applyBorder="1" applyAlignment="1">
      <alignment wrapText="1"/>
    </xf>
    <xf numFmtId="0" fontId="27" fillId="18" borderId="15" xfId="0" applyFont="1" applyFill="1" applyBorder="1" applyAlignment="1">
      <alignment horizontal="center" vertical="center" wrapText="1"/>
    </xf>
    <xf numFmtId="0" fontId="27" fillId="18" borderId="0" xfId="0" applyFont="1" applyFill="1" applyBorder="1" applyAlignment="1">
      <alignment horizontal="center" vertical="center" wrapText="1"/>
    </xf>
    <xf numFmtId="0" fontId="27" fillId="18" borderId="16" xfId="0" applyFont="1" applyFill="1" applyBorder="1" applyAlignment="1">
      <alignment horizontal="center" vertical="center" wrapText="1"/>
    </xf>
    <xf numFmtId="0" fontId="27" fillId="18" borderId="17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7" fillId="18" borderId="18" xfId="0" applyFont="1" applyFill="1" applyBorder="1" applyAlignment="1">
      <alignment horizontal="center" vertical="center" wrapText="1"/>
    </xf>
    <xf numFmtId="0" fontId="31" fillId="18" borderId="22" xfId="0" applyFont="1" applyFill="1" applyBorder="1" applyAlignment="1">
      <alignment horizontal="center" vertical="center" wrapText="1"/>
    </xf>
    <xf numFmtId="0" fontId="31" fillId="18" borderId="23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_Svod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1.08 (3)" xfId="67"/>
    <cellStyle name="Тысячи_1.08 (3)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NEDOIM\N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mp\413\ghb,sk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66"/>
  <sheetViews>
    <sheetView showZeros="0" tabSelected="1" view="pageBreakPreview" zoomScale="85" zoomScaleSheetLayoutView="85" zoomScalePageLayoutView="0" workbookViewId="0" topLeftCell="A1">
      <pane xSplit="2" ySplit="5" topLeftCell="BZ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F58" sqref="CF58"/>
    </sheetView>
  </sheetViews>
  <sheetFormatPr defaultColWidth="7.875" defaultRowHeight="12.75"/>
  <cols>
    <col min="1" max="1" width="3.875" style="7" customWidth="1"/>
    <col min="2" max="2" width="18.75390625" style="7" bestFit="1" customWidth="1"/>
    <col min="3" max="3" width="9.125" style="7" bestFit="1" customWidth="1"/>
    <col min="4" max="4" width="9.375" style="7" bestFit="1" customWidth="1"/>
    <col min="5" max="5" width="9.125" style="7" bestFit="1" customWidth="1"/>
    <col min="6" max="6" width="5.625" style="7" customWidth="1"/>
    <col min="7" max="7" width="5.875" style="7" customWidth="1"/>
    <col min="8" max="8" width="9.125" style="7" bestFit="1" customWidth="1"/>
    <col min="9" max="9" width="9.375" style="33" bestFit="1" customWidth="1"/>
    <col min="10" max="10" width="9.125" style="33" bestFit="1" customWidth="1"/>
    <col min="11" max="11" width="6.625" style="33" bestFit="1" customWidth="1"/>
    <col min="12" max="12" width="5.875" style="35" bestFit="1" customWidth="1"/>
    <col min="13" max="13" width="9.875" style="35" bestFit="1" customWidth="1"/>
    <col min="14" max="14" width="9.125" style="35" bestFit="1" customWidth="1"/>
    <col min="15" max="15" width="9.50390625" style="35" bestFit="1" customWidth="1"/>
    <col min="16" max="16" width="10.375" style="7" bestFit="1" customWidth="1"/>
    <col min="17" max="17" width="9.50390625" style="6" bestFit="1" customWidth="1"/>
    <col min="18" max="18" width="10.375" style="6" bestFit="1" customWidth="1"/>
    <col min="19" max="19" width="6.50390625" style="6" bestFit="1" customWidth="1"/>
    <col min="20" max="20" width="9.50390625" style="6" bestFit="1" customWidth="1"/>
    <col min="21" max="21" width="9.125" style="6" bestFit="1" customWidth="1"/>
    <col min="22" max="23" width="13.25390625" style="6" bestFit="1" customWidth="1"/>
    <col min="24" max="24" width="6.625" style="6" bestFit="1" customWidth="1"/>
    <col min="25" max="26" width="12.00390625" style="6" bestFit="1" customWidth="1"/>
    <col min="27" max="27" width="6.625" style="6" bestFit="1" customWidth="1"/>
    <col min="28" max="29" width="12.00390625" style="6" bestFit="1" customWidth="1"/>
    <col min="30" max="30" width="6.625" style="6" bestFit="1" customWidth="1"/>
    <col min="31" max="31" width="9.375" style="6" bestFit="1" customWidth="1"/>
    <col min="32" max="32" width="9.125" style="6" bestFit="1" customWidth="1"/>
    <col min="33" max="33" width="6.125" style="6" bestFit="1" customWidth="1"/>
    <col min="34" max="34" width="9.375" style="6" bestFit="1" customWidth="1"/>
    <col min="35" max="35" width="9.125" style="6" bestFit="1" customWidth="1"/>
    <col min="36" max="36" width="6.625" style="6" bestFit="1" customWidth="1"/>
    <col min="37" max="37" width="9.875" style="6" customWidth="1"/>
    <col min="38" max="38" width="10.125" style="6" customWidth="1"/>
    <col min="39" max="39" width="7.25390625" style="6" customWidth="1"/>
    <col min="40" max="40" width="10.625" style="6" customWidth="1"/>
    <col min="41" max="41" width="10.875" style="6" customWidth="1"/>
    <col min="42" max="42" width="7.50390625" style="6" customWidth="1"/>
    <col min="43" max="43" width="9.125" style="6" bestFit="1" customWidth="1"/>
    <col min="44" max="44" width="9.50390625" style="6" bestFit="1" customWidth="1"/>
    <col min="45" max="45" width="9.125" style="6" customWidth="1"/>
    <col min="46" max="46" width="6.375" style="6" bestFit="1" customWidth="1"/>
    <col min="47" max="47" width="5.50390625" style="6" bestFit="1" customWidth="1"/>
    <col min="48" max="48" width="9.125" style="6" bestFit="1" customWidth="1"/>
    <col min="49" max="49" width="9.50390625" style="7" bestFit="1" customWidth="1"/>
    <col min="50" max="50" width="9.125" style="7" bestFit="1" customWidth="1"/>
    <col min="51" max="51" width="5.50390625" style="7" bestFit="1" customWidth="1"/>
    <col min="52" max="52" width="6.75390625" style="7" bestFit="1" customWidth="1"/>
    <col min="53" max="53" width="9.125" style="7" bestFit="1" customWidth="1"/>
    <col min="54" max="54" width="9.50390625" style="7" bestFit="1" customWidth="1"/>
    <col min="55" max="55" width="9.125" style="7" bestFit="1" customWidth="1"/>
    <col min="56" max="56" width="6.375" style="7" customWidth="1"/>
    <col min="57" max="57" width="5.875" style="7" bestFit="1" customWidth="1"/>
    <col min="58" max="58" width="8.875" style="7" customWidth="1"/>
    <col min="59" max="59" width="9.25390625" style="7" customWidth="1"/>
    <col min="60" max="60" width="8.875" style="7" customWidth="1"/>
    <col min="61" max="61" width="6.375" style="7" customWidth="1"/>
    <col min="62" max="62" width="5.50390625" style="7" bestFit="1" customWidth="1"/>
    <col min="63" max="63" width="9.125" style="7" bestFit="1" customWidth="1"/>
    <col min="64" max="64" width="9.25390625" style="7" bestFit="1" customWidth="1"/>
    <col min="65" max="65" width="9.125" style="7" bestFit="1" customWidth="1"/>
    <col min="66" max="66" width="6.375" style="7" customWidth="1"/>
    <col min="67" max="67" width="7.50390625" style="7" customWidth="1"/>
    <col min="68" max="68" width="7.375" style="7" customWidth="1"/>
    <col min="69" max="69" width="9.125" style="7" customWidth="1"/>
    <col min="70" max="70" width="6.375" style="7" bestFit="1" customWidth="1"/>
    <col min="71" max="71" width="6.75390625" style="7" bestFit="1" customWidth="1"/>
    <col min="72" max="72" width="7.875" style="7" bestFit="1" customWidth="1"/>
    <col min="73" max="73" width="7.125" style="7" bestFit="1" customWidth="1"/>
    <col min="74" max="74" width="6.75390625" style="7" bestFit="1" customWidth="1"/>
    <col min="75" max="75" width="7.875" style="7" bestFit="1" customWidth="1"/>
    <col min="76" max="76" width="8.125" style="7" bestFit="1" customWidth="1"/>
    <col min="77" max="77" width="4.875" style="7" bestFit="1" customWidth="1"/>
    <col min="78" max="78" width="7.875" style="7" bestFit="1" customWidth="1"/>
    <col min="79" max="79" width="7.50390625" style="7" customWidth="1"/>
    <col min="80" max="80" width="8.50390625" style="7" bestFit="1" customWidth="1"/>
    <col min="81" max="81" width="7.50390625" style="7" customWidth="1"/>
    <col min="82" max="82" width="8.50390625" style="7" bestFit="1" customWidth="1"/>
    <col min="83" max="83" width="6.00390625" style="7" bestFit="1" customWidth="1"/>
    <col min="84" max="84" width="9.75390625" style="7" bestFit="1" customWidth="1"/>
    <col min="85" max="86" width="8.875" style="7" customWidth="1"/>
    <col min="87" max="87" width="6.75390625" style="7" bestFit="1" customWidth="1"/>
    <col min="88" max="88" width="5.00390625" style="7" bestFit="1" customWidth="1"/>
    <col min="89" max="89" width="7.50390625" style="7" bestFit="1" customWidth="1"/>
    <col min="90" max="90" width="8.50390625" style="7" bestFit="1" customWidth="1"/>
    <col min="91" max="91" width="6.00390625" style="7" bestFit="1" customWidth="1"/>
    <col min="92" max="16384" width="7.875" style="7" customWidth="1"/>
  </cols>
  <sheetData>
    <row r="1" spans="1:91" ht="28.5" customHeight="1">
      <c r="A1" s="1"/>
      <c r="B1" s="1"/>
      <c r="C1" s="102" t="s">
        <v>149</v>
      </c>
      <c r="D1" s="102"/>
      <c r="E1" s="102"/>
      <c r="F1" s="102"/>
      <c r="G1" s="102"/>
      <c r="H1" s="102"/>
      <c r="I1" s="102"/>
      <c r="J1" s="102"/>
      <c r="K1" s="102"/>
      <c r="L1" s="102"/>
      <c r="M1" s="3"/>
      <c r="N1" s="2"/>
      <c r="O1" s="4"/>
      <c r="P1" s="5"/>
      <c r="BB1" s="8"/>
      <c r="BG1" s="8"/>
      <c r="CB1" s="2"/>
      <c r="CI1" s="9"/>
      <c r="CJ1" s="10"/>
      <c r="CK1" s="10"/>
      <c r="CL1" s="10"/>
      <c r="CM1" s="10"/>
    </row>
    <row r="2" spans="1:91" ht="12">
      <c r="A2" s="11"/>
      <c r="B2" s="11" t="s">
        <v>99</v>
      </c>
      <c r="C2" s="98"/>
      <c r="D2" s="99"/>
      <c r="E2" s="99"/>
      <c r="F2" s="99"/>
      <c r="G2" s="99"/>
      <c r="H2" s="11"/>
      <c r="I2" s="12"/>
      <c r="J2" s="13"/>
      <c r="K2" s="13"/>
      <c r="L2" s="14"/>
      <c r="M2" s="15"/>
      <c r="N2" s="14"/>
      <c r="O2" s="4"/>
      <c r="P2" s="16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9"/>
      <c r="BT2" s="19"/>
      <c r="BU2" s="19"/>
      <c r="BV2" s="19"/>
      <c r="BW2" s="19"/>
      <c r="BX2" s="19"/>
      <c r="BY2" s="19"/>
      <c r="BZ2" s="19"/>
      <c r="CA2" s="19"/>
      <c r="CI2" s="10"/>
      <c r="CJ2" s="10"/>
      <c r="CK2" s="10"/>
      <c r="CL2" s="10"/>
      <c r="CM2" s="10"/>
    </row>
    <row r="3" spans="1:91" s="20" customFormat="1" ht="30" customHeight="1">
      <c r="A3" s="110" t="s">
        <v>0</v>
      </c>
      <c r="B3" s="110" t="s">
        <v>126</v>
      </c>
      <c r="C3" s="100" t="s">
        <v>1</v>
      </c>
      <c r="D3" s="101"/>
      <c r="E3" s="101"/>
      <c r="F3" s="101"/>
      <c r="G3" s="101"/>
      <c r="H3" s="112" t="s">
        <v>115</v>
      </c>
      <c r="I3" s="111"/>
      <c r="J3" s="111"/>
      <c r="K3" s="111"/>
      <c r="L3" s="111"/>
      <c r="M3" s="100" t="s">
        <v>137</v>
      </c>
      <c r="N3" s="101"/>
      <c r="O3" s="101"/>
      <c r="P3" s="100" t="s">
        <v>2</v>
      </c>
      <c r="Q3" s="101"/>
      <c r="R3" s="101"/>
      <c r="S3" s="101"/>
      <c r="T3" s="101"/>
      <c r="U3" s="141" t="s">
        <v>127</v>
      </c>
      <c r="V3" s="103" t="s">
        <v>86</v>
      </c>
      <c r="W3" s="103"/>
      <c r="X3" s="103"/>
      <c r="Y3" s="103" t="s">
        <v>104</v>
      </c>
      <c r="Z3" s="103"/>
      <c r="AA3" s="103"/>
      <c r="AB3" s="103" t="s">
        <v>100</v>
      </c>
      <c r="AC3" s="103"/>
      <c r="AD3" s="103"/>
      <c r="AE3" s="103" t="s">
        <v>89</v>
      </c>
      <c r="AF3" s="103"/>
      <c r="AG3" s="103"/>
      <c r="AH3" s="103" t="s">
        <v>101</v>
      </c>
      <c r="AI3" s="103"/>
      <c r="AJ3" s="103"/>
      <c r="AK3" s="103" t="s">
        <v>102</v>
      </c>
      <c r="AL3" s="103"/>
      <c r="AM3" s="103"/>
      <c r="AN3" s="103" t="s">
        <v>103</v>
      </c>
      <c r="AO3" s="103"/>
      <c r="AP3" s="103"/>
      <c r="AQ3" s="122" t="s">
        <v>116</v>
      </c>
      <c r="AR3" s="123"/>
      <c r="AS3" s="123"/>
      <c r="AT3" s="123"/>
      <c r="AU3" s="124"/>
      <c r="AV3" s="104" t="s">
        <v>117</v>
      </c>
      <c r="AW3" s="105"/>
      <c r="AX3" s="105"/>
      <c r="AY3" s="105"/>
      <c r="AZ3" s="106"/>
      <c r="BA3" s="135" t="s">
        <v>118</v>
      </c>
      <c r="BB3" s="136"/>
      <c r="BC3" s="136"/>
      <c r="BD3" s="136"/>
      <c r="BE3" s="137"/>
      <c r="BF3" s="135" t="s">
        <v>119</v>
      </c>
      <c r="BG3" s="136"/>
      <c r="BH3" s="136"/>
      <c r="BI3" s="136"/>
      <c r="BJ3" s="137"/>
      <c r="BK3" s="113" t="s">
        <v>120</v>
      </c>
      <c r="BL3" s="114"/>
      <c r="BM3" s="114"/>
      <c r="BN3" s="114"/>
      <c r="BO3" s="115"/>
      <c r="BP3" s="128" t="s">
        <v>132</v>
      </c>
      <c r="BQ3" s="129"/>
      <c r="BR3" s="130"/>
      <c r="BS3" s="103" t="s">
        <v>109</v>
      </c>
      <c r="BT3" s="103"/>
      <c r="BU3" s="103"/>
      <c r="BV3" s="103"/>
      <c r="BW3" s="103"/>
      <c r="BX3" s="103"/>
      <c r="BY3" s="103"/>
      <c r="BZ3" s="103"/>
      <c r="CA3" s="103"/>
      <c r="CB3" s="119" t="s">
        <v>114</v>
      </c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34"/>
    </row>
    <row r="4" spans="1:91" s="20" customFormat="1" ht="12">
      <c r="A4" s="111"/>
      <c r="B4" s="101"/>
      <c r="C4" s="101"/>
      <c r="D4" s="101"/>
      <c r="E4" s="101"/>
      <c r="F4" s="101"/>
      <c r="G4" s="101"/>
      <c r="H4" s="111"/>
      <c r="I4" s="111"/>
      <c r="J4" s="111"/>
      <c r="K4" s="111"/>
      <c r="L4" s="111"/>
      <c r="M4" s="101"/>
      <c r="N4" s="101"/>
      <c r="O4" s="101"/>
      <c r="P4" s="101"/>
      <c r="Q4" s="101"/>
      <c r="R4" s="101"/>
      <c r="S4" s="101"/>
      <c r="T4" s="101"/>
      <c r="U4" s="14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25"/>
      <c r="AR4" s="126"/>
      <c r="AS4" s="126"/>
      <c r="AT4" s="126"/>
      <c r="AU4" s="127"/>
      <c r="AV4" s="107"/>
      <c r="AW4" s="108"/>
      <c r="AX4" s="108"/>
      <c r="AY4" s="108"/>
      <c r="AZ4" s="109"/>
      <c r="BA4" s="138"/>
      <c r="BB4" s="139"/>
      <c r="BC4" s="139"/>
      <c r="BD4" s="139"/>
      <c r="BE4" s="140"/>
      <c r="BF4" s="138"/>
      <c r="BG4" s="139"/>
      <c r="BH4" s="139"/>
      <c r="BI4" s="139"/>
      <c r="BJ4" s="140"/>
      <c r="BK4" s="116"/>
      <c r="BL4" s="117"/>
      <c r="BM4" s="117"/>
      <c r="BN4" s="117"/>
      <c r="BO4" s="118"/>
      <c r="BP4" s="131"/>
      <c r="BQ4" s="132"/>
      <c r="BR4" s="133"/>
      <c r="BS4" s="119" t="s">
        <v>146</v>
      </c>
      <c r="BT4" s="120"/>
      <c r="BU4" s="121"/>
      <c r="BV4" s="119" t="s">
        <v>147</v>
      </c>
      <c r="BW4" s="120"/>
      <c r="BX4" s="121"/>
      <c r="BY4" s="119" t="s">
        <v>111</v>
      </c>
      <c r="BZ4" s="120"/>
      <c r="CA4" s="121"/>
      <c r="CB4" s="119" t="s">
        <v>146</v>
      </c>
      <c r="CC4" s="120"/>
      <c r="CD4" s="120"/>
      <c r="CE4" s="121"/>
      <c r="CF4" s="119" t="s">
        <v>147</v>
      </c>
      <c r="CG4" s="120"/>
      <c r="CH4" s="120"/>
      <c r="CI4" s="121"/>
      <c r="CJ4" s="119" t="s">
        <v>3</v>
      </c>
      <c r="CK4" s="120"/>
      <c r="CL4" s="120"/>
      <c r="CM4" s="121"/>
    </row>
    <row r="5" spans="1:91" s="49" customFormat="1" ht="57">
      <c r="A5" s="111"/>
      <c r="B5" s="101"/>
      <c r="C5" s="46" t="s">
        <v>128</v>
      </c>
      <c r="D5" s="46" t="s">
        <v>133</v>
      </c>
      <c r="E5" s="46" t="s">
        <v>134</v>
      </c>
      <c r="F5" s="50" t="s">
        <v>90</v>
      </c>
      <c r="G5" s="48" t="s">
        <v>135</v>
      </c>
      <c r="H5" s="46" t="s">
        <v>128</v>
      </c>
      <c r="I5" s="46" t="s">
        <v>136</v>
      </c>
      <c r="J5" s="46" t="s">
        <v>134</v>
      </c>
      <c r="K5" s="50" t="s">
        <v>90</v>
      </c>
      <c r="L5" s="48" t="s">
        <v>135</v>
      </c>
      <c r="M5" s="59" t="s">
        <v>125</v>
      </c>
      <c r="N5" s="59" t="s">
        <v>121</v>
      </c>
      <c r="O5" s="59" t="s">
        <v>108</v>
      </c>
      <c r="P5" s="46" t="s">
        <v>138</v>
      </c>
      <c r="Q5" s="46" t="s">
        <v>133</v>
      </c>
      <c r="R5" s="46" t="s">
        <v>139</v>
      </c>
      <c r="S5" s="48" t="s">
        <v>90</v>
      </c>
      <c r="T5" s="48" t="s">
        <v>140</v>
      </c>
      <c r="U5" s="46" t="s">
        <v>141</v>
      </c>
      <c r="V5" s="46" t="s">
        <v>142</v>
      </c>
      <c r="W5" s="46" t="s">
        <v>143</v>
      </c>
      <c r="X5" s="48" t="s">
        <v>91</v>
      </c>
      <c r="Y5" s="46" t="s">
        <v>142</v>
      </c>
      <c r="Z5" s="46" t="s">
        <v>143</v>
      </c>
      <c r="AA5" s="48" t="s">
        <v>91</v>
      </c>
      <c r="AB5" s="46" t="s">
        <v>142</v>
      </c>
      <c r="AC5" s="46" t="s">
        <v>143</v>
      </c>
      <c r="AD5" s="48" t="s">
        <v>91</v>
      </c>
      <c r="AE5" s="46" t="s">
        <v>142</v>
      </c>
      <c r="AF5" s="46" t="s">
        <v>143</v>
      </c>
      <c r="AG5" s="48" t="s">
        <v>91</v>
      </c>
      <c r="AH5" s="46" t="s">
        <v>133</v>
      </c>
      <c r="AI5" s="46" t="s">
        <v>143</v>
      </c>
      <c r="AJ5" s="48" t="s">
        <v>91</v>
      </c>
      <c r="AK5" s="46" t="s">
        <v>133</v>
      </c>
      <c r="AL5" s="46" t="s">
        <v>143</v>
      </c>
      <c r="AM5" s="48" t="s">
        <v>91</v>
      </c>
      <c r="AN5" s="46" t="s">
        <v>133</v>
      </c>
      <c r="AO5" s="46" t="s">
        <v>143</v>
      </c>
      <c r="AP5" s="48" t="s">
        <v>91</v>
      </c>
      <c r="AQ5" s="46" t="s">
        <v>128</v>
      </c>
      <c r="AR5" s="46" t="s">
        <v>133</v>
      </c>
      <c r="AS5" s="46" t="s">
        <v>143</v>
      </c>
      <c r="AT5" s="47" t="s">
        <v>91</v>
      </c>
      <c r="AU5" s="48" t="s">
        <v>144</v>
      </c>
      <c r="AV5" s="46" t="s">
        <v>128</v>
      </c>
      <c r="AW5" s="46" t="s">
        <v>133</v>
      </c>
      <c r="AX5" s="46" t="s">
        <v>143</v>
      </c>
      <c r="AY5" s="47" t="s">
        <v>91</v>
      </c>
      <c r="AZ5" s="48" t="s">
        <v>144</v>
      </c>
      <c r="BA5" s="46" t="s">
        <v>128</v>
      </c>
      <c r="BB5" s="46" t="s">
        <v>133</v>
      </c>
      <c r="BC5" s="46" t="s">
        <v>143</v>
      </c>
      <c r="BD5" s="47" t="s">
        <v>91</v>
      </c>
      <c r="BE5" s="48" t="s">
        <v>144</v>
      </c>
      <c r="BF5" s="46" t="s">
        <v>128</v>
      </c>
      <c r="BG5" s="46" t="s">
        <v>133</v>
      </c>
      <c r="BH5" s="46" t="s">
        <v>143</v>
      </c>
      <c r="BI5" s="47" t="s">
        <v>91</v>
      </c>
      <c r="BJ5" s="48" t="s">
        <v>144</v>
      </c>
      <c r="BK5" s="46" t="s">
        <v>128</v>
      </c>
      <c r="BL5" s="46" t="s">
        <v>133</v>
      </c>
      <c r="BM5" s="46" t="s">
        <v>143</v>
      </c>
      <c r="BN5" s="47" t="s">
        <v>91</v>
      </c>
      <c r="BO5" s="48" t="s">
        <v>144</v>
      </c>
      <c r="BP5" s="47" t="s">
        <v>145</v>
      </c>
      <c r="BQ5" s="46" t="s">
        <v>139</v>
      </c>
      <c r="BR5" s="47" t="s">
        <v>91</v>
      </c>
      <c r="BS5" s="47" t="s">
        <v>110</v>
      </c>
      <c r="BT5" s="47" t="s">
        <v>129</v>
      </c>
      <c r="BU5" s="47" t="s">
        <v>148</v>
      </c>
      <c r="BV5" s="47" t="s">
        <v>110</v>
      </c>
      <c r="BW5" s="47" t="s">
        <v>129</v>
      </c>
      <c r="BX5" s="47" t="s">
        <v>148</v>
      </c>
      <c r="BY5" s="47" t="s">
        <v>110</v>
      </c>
      <c r="BZ5" s="47" t="s">
        <v>129</v>
      </c>
      <c r="CA5" s="47" t="s">
        <v>124</v>
      </c>
      <c r="CB5" s="47" t="s">
        <v>131</v>
      </c>
      <c r="CC5" s="47" t="s">
        <v>123</v>
      </c>
      <c r="CD5" s="47" t="s">
        <v>122</v>
      </c>
      <c r="CE5" s="47" t="s">
        <v>130</v>
      </c>
      <c r="CF5" s="47" t="s">
        <v>131</v>
      </c>
      <c r="CG5" s="47" t="s">
        <v>123</v>
      </c>
      <c r="CH5" s="47" t="s">
        <v>122</v>
      </c>
      <c r="CI5" s="47" t="s">
        <v>130</v>
      </c>
      <c r="CJ5" s="47" t="s">
        <v>131</v>
      </c>
      <c r="CK5" s="47" t="s">
        <v>123</v>
      </c>
      <c r="CL5" s="47" t="s">
        <v>122</v>
      </c>
      <c r="CM5" s="47" t="s">
        <v>130</v>
      </c>
    </row>
    <row r="6" spans="1:91" s="85" customFormat="1" ht="12">
      <c r="A6" s="76" t="s">
        <v>4</v>
      </c>
      <c r="B6" s="77" t="s">
        <v>5</v>
      </c>
      <c r="C6" s="78">
        <v>123251.41617</v>
      </c>
      <c r="D6" s="78">
        <v>618376.15854</v>
      </c>
      <c r="E6" s="78">
        <v>136765.24905</v>
      </c>
      <c r="F6" s="79">
        <f aca="true" t="shared" si="0" ref="F6:F37">IF(D6&gt;0,E6/D6*100,0)</f>
        <v>22.116837326475498</v>
      </c>
      <c r="G6" s="79">
        <f aca="true" t="shared" si="1" ref="G6:G37">E6/C6*100</f>
        <v>110.96444430412097</v>
      </c>
      <c r="H6" s="78">
        <v>39572.268509999994</v>
      </c>
      <c r="I6" s="78">
        <v>205319</v>
      </c>
      <c r="J6" s="78">
        <v>42465.90656</v>
      </c>
      <c r="K6" s="80">
        <f aca="true" t="shared" si="2" ref="K6:K37">J6/I6*100</f>
        <v>20.682891773289374</v>
      </c>
      <c r="L6" s="81">
        <f aca="true" t="shared" si="3" ref="L6:L37">J6/H6*100</f>
        <v>107.31228751586173</v>
      </c>
      <c r="M6" s="82">
        <v>30860.45762</v>
      </c>
      <c r="N6" s="82"/>
      <c r="O6" s="82">
        <v>2121.5953999999997</v>
      </c>
      <c r="P6" s="82">
        <v>127152.44686</v>
      </c>
      <c r="Q6" s="82">
        <v>636210.78567</v>
      </c>
      <c r="R6" s="82">
        <v>145130.55179</v>
      </c>
      <c r="S6" s="80">
        <f aca="true" t="shared" si="4" ref="S6:S37">IF(Q6&gt;0,R6/Q6*100,0)</f>
        <v>22.811708801378074</v>
      </c>
      <c r="T6" s="81">
        <f aca="true" t="shared" si="5" ref="T6:T37">R6/P6*100</f>
        <v>114.13901609757824</v>
      </c>
      <c r="U6" s="82">
        <f aca="true" t="shared" si="6" ref="U6:U37">E6-R6</f>
        <v>-8365.302739999985</v>
      </c>
      <c r="V6" s="82">
        <v>340569.295</v>
      </c>
      <c r="W6" s="82">
        <v>80590.33164</v>
      </c>
      <c r="X6" s="81">
        <f aca="true" t="shared" si="7" ref="X6:X37">W6/V6*100</f>
        <v>23.663416762218688</v>
      </c>
      <c r="Y6" s="82">
        <v>58462.353</v>
      </c>
      <c r="Z6" s="82">
        <v>14020.22878</v>
      </c>
      <c r="AA6" s="81">
        <f aca="true" t="shared" si="8" ref="AA6:AA37">Z6/Y6*100</f>
        <v>23.981636147966878</v>
      </c>
      <c r="AB6" s="81">
        <v>0</v>
      </c>
      <c r="AC6" s="81">
        <v>0</v>
      </c>
      <c r="AD6" s="81"/>
      <c r="AE6" s="82">
        <v>13893.085</v>
      </c>
      <c r="AF6" s="82">
        <v>1792.37284</v>
      </c>
      <c r="AG6" s="81">
        <f aca="true" t="shared" si="9" ref="AG6:AG37">AF6/AE6*100</f>
        <v>12.90118674146167</v>
      </c>
      <c r="AH6" s="82">
        <v>31679.29</v>
      </c>
      <c r="AI6" s="82">
        <v>7532.9619</v>
      </c>
      <c r="AJ6" s="81">
        <f aca="true" t="shared" si="10" ref="AJ6:AJ36">AI6/AH6*100</f>
        <v>23.778821747583358</v>
      </c>
      <c r="AK6" s="82">
        <v>1883.334</v>
      </c>
      <c r="AL6" s="82">
        <v>447.2915</v>
      </c>
      <c r="AM6" s="81">
        <f>AL6/AK6*100</f>
        <v>23.74998274336894</v>
      </c>
      <c r="AN6" s="82">
        <v>20</v>
      </c>
      <c r="AO6" s="82">
        <v>0</v>
      </c>
      <c r="AP6" s="81">
        <f>AO6/AN6*100</f>
        <v>0</v>
      </c>
      <c r="AQ6" s="82">
        <v>85335.38425</v>
      </c>
      <c r="AR6" s="82">
        <v>413662.64</v>
      </c>
      <c r="AS6" s="82">
        <v>94904.82395</v>
      </c>
      <c r="AT6" s="81">
        <f aca="true" t="shared" si="11" ref="AT6:AT37">AS6/AR6*100</f>
        <v>22.94256593972325</v>
      </c>
      <c r="AU6" s="81">
        <f>AS6/AQ6*100</f>
        <v>111.21391763112615</v>
      </c>
      <c r="AV6" s="78">
        <v>17838.8874</v>
      </c>
      <c r="AW6" s="78">
        <v>93937.4</v>
      </c>
      <c r="AX6" s="78">
        <v>22310.1325</v>
      </c>
      <c r="AY6" s="81">
        <f aca="true" t="shared" si="12" ref="AY6:AY37">AX6/AW6*100</f>
        <v>23.75</v>
      </c>
      <c r="AZ6" s="81">
        <f>AX6/AV6*100</f>
        <v>125.06459623709492</v>
      </c>
      <c r="BA6" s="78">
        <v>6288.161349999999</v>
      </c>
      <c r="BB6" s="78">
        <v>23904.7</v>
      </c>
      <c r="BC6" s="78">
        <v>5677.36625</v>
      </c>
      <c r="BD6" s="81">
        <f aca="true" t="shared" si="13" ref="BD6:BD37">BC6/BB6*100</f>
        <v>23.75</v>
      </c>
      <c r="BE6" s="83">
        <f>BC6/BA6*100</f>
        <v>90.28658671425472</v>
      </c>
      <c r="BF6" s="78">
        <v>61208.3355</v>
      </c>
      <c r="BG6" s="78">
        <v>295670.54</v>
      </c>
      <c r="BH6" s="78">
        <v>66767.3252</v>
      </c>
      <c r="BI6" s="81">
        <f aca="true" t="shared" si="14" ref="BI6:BI37">BH6/BG6*100</f>
        <v>22.581663090276095</v>
      </c>
      <c r="BJ6" s="81">
        <f>BH6/BF6*100</f>
        <v>109.08207951513403</v>
      </c>
      <c r="BK6" s="84">
        <v>0</v>
      </c>
      <c r="BL6" s="84">
        <v>150</v>
      </c>
      <c r="BM6" s="84">
        <v>150</v>
      </c>
      <c r="BN6" s="83">
        <f aca="true" t="shared" si="15" ref="BN6:BN58">BM6/BL6*100</f>
        <v>100</v>
      </c>
      <c r="BO6" s="83"/>
      <c r="BP6" s="84">
        <v>-605.48146</v>
      </c>
      <c r="BQ6" s="84">
        <v>-605.48146</v>
      </c>
      <c r="BR6" s="83">
        <f>BQ6/BP6*100</f>
        <v>100</v>
      </c>
      <c r="BS6" s="84"/>
      <c r="BT6" s="84"/>
      <c r="BU6" s="84"/>
      <c r="BV6" s="83"/>
      <c r="BW6" s="84"/>
      <c r="BX6" s="83"/>
      <c r="BY6" s="83"/>
      <c r="BZ6" s="83"/>
      <c r="CA6" s="83"/>
      <c r="CB6" s="84">
        <v>0</v>
      </c>
      <c r="CC6" s="84">
        <v>0</v>
      </c>
      <c r="CD6" s="84">
        <v>0</v>
      </c>
      <c r="CE6" s="84">
        <v>0</v>
      </c>
      <c r="CF6" s="84">
        <v>0</v>
      </c>
      <c r="CG6" s="84">
        <v>0</v>
      </c>
      <c r="CH6" s="84">
        <v>0</v>
      </c>
      <c r="CI6" s="84">
        <v>0</v>
      </c>
      <c r="CJ6" s="83">
        <f>IF(ISERROR(CF6/CB6)=TRUE,"",CF6/CB6*100)</f>
      </c>
      <c r="CK6" s="83">
        <f>IF(ISERROR(CG6/CC6)=TRUE,"",CG6/CC6*100)</f>
      </c>
      <c r="CL6" s="83">
        <f>IF(ISERROR(CH6/CD6)=TRUE,"",CH6/CD6*100)</f>
      </c>
      <c r="CM6" s="83">
        <f>IF(ISERROR(CI6/CE6)=TRUE,"",CI6/CE6*100)</f>
      </c>
    </row>
    <row r="7" spans="1:91" ht="12">
      <c r="A7" s="21" t="s">
        <v>6</v>
      </c>
      <c r="B7" s="22" t="s">
        <v>7</v>
      </c>
      <c r="C7" s="55">
        <v>210631.12876</v>
      </c>
      <c r="D7" s="55">
        <v>1077673.15122</v>
      </c>
      <c r="E7" s="55">
        <v>222423.85127</v>
      </c>
      <c r="F7" s="52">
        <f t="shared" si="0"/>
        <v>20.639268132290475</v>
      </c>
      <c r="G7" s="52">
        <f t="shared" si="1"/>
        <v>105.59875578668006</v>
      </c>
      <c r="H7" s="55">
        <v>78821.06263</v>
      </c>
      <c r="I7" s="55">
        <v>395964.4</v>
      </c>
      <c r="J7" s="55">
        <v>80431.05201</v>
      </c>
      <c r="K7" s="51">
        <f t="shared" si="2"/>
        <v>20.312697810712272</v>
      </c>
      <c r="L7" s="53">
        <f t="shared" si="3"/>
        <v>102.04258776306732</v>
      </c>
      <c r="M7" s="56">
        <v>59553.94218</v>
      </c>
      <c r="N7" s="56"/>
      <c r="O7" s="56">
        <v>5418.2509</v>
      </c>
      <c r="P7" s="56">
        <v>214916.52495999998</v>
      </c>
      <c r="Q7" s="56">
        <v>1107083.17912</v>
      </c>
      <c r="R7" s="56">
        <v>244019.44588999997</v>
      </c>
      <c r="S7" s="51">
        <f t="shared" si="4"/>
        <v>22.041654185728532</v>
      </c>
      <c r="T7" s="53">
        <f t="shared" si="5"/>
        <v>113.54149986159352</v>
      </c>
      <c r="U7" s="56">
        <f t="shared" si="6"/>
        <v>-21595.59461999996</v>
      </c>
      <c r="V7" s="56">
        <v>611452.84958</v>
      </c>
      <c r="W7" s="56">
        <v>154163.45127000002</v>
      </c>
      <c r="X7" s="53">
        <f t="shared" si="7"/>
        <v>25.21264744712419</v>
      </c>
      <c r="Y7" s="56">
        <v>106498.17566</v>
      </c>
      <c r="Z7" s="56">
        <v>26344.776289999998</v>
      </c>
      <c r="AA7" s="53">
        <f t="shared" si="8"/>
        <v>24.737302894377112</v>
      </c>
      <c r="AB7" s="53">
        <v>0</v>
      </c>
      <c r="AC7" s="53">
        <v>0</v>
      </c>
      <c r="AD7" s="53"/>
      <c r="AE7" s="56">
        <v>37301.427</v>
      </c>
      <c r="AF7" s="56">
        <v>3340.44698</v>
      </c>
      <c r="AG7" s="53">
        <f t="shared" si="9"/>
        <v>8.955279324836553</v>
      </c>
      <c r="AH7" s="56">
        <v>2303.45</v>
      </c>
      <c r="AI7" s="56">
        <v>216.85</v>
      </c>
      <c r="AJ7" s="53">
        <f t="shared" si="10"/>
        <v>9.414139660075104</v>
      </c>
      <c r="AK7" s="56">
        <v>1703.3</v>
      </c>
      <c r="AL7" s="56">
        <v>418.9625</v>
      </c>
      <c r="AM7" s="53">
        <f aca="true" t="shared" si="16" ref="AM7:AM61">AL7/AK7*100</f>
        <v>24.597105618505253</v>
      </c>
      <c r="AN7" s="56">
        <v>350</v>
      </c>
      <c r="AO7" s="56">
        <v>0</v>
      </c>
      <c r="AP7" s="53">
        <f>AO7/AN7*100</f>
        <v>0</v>
      </c>
      <c r="AQ7" s="56">
        <v>134222.83219999998</v>
      </c>
      <c r="AR7" s="56">
        <v>683831.6995</v>
      </c>
      <c r="AS7" s="56">
        <v>143959.5896</v>
      </c>
      <c r="AT7" s="53">
        <f t="shared" si="11"/>
        <v>21.051903517380012</v>
      </c>
      <c r="AU7" s="53">
        <f aca="true" t="shared" si="17" ref="AU7:AU58">AS7/AQ7*100</f>
        <v>107.25417370532884</v>
      </c>
      <c r="AV7" s="57">
        <v>20822.316300000002</v>
      </c>
      <c r="AW7" s="57">
        <v>58425.8</v>
      </c>
      <c r="AX7" s="57">
        <v>13876.1275</v>
      </c>
      <c r="AY7" s="53">
        <f t="shared" si="12"/>
        <v>23.75</v>
      </c>
      <c r="AZ7" s="53">
        <f aca="true" t="shared" si="18" ref="AZ7:AZ58">AX7/AV7*100</f>
        <v>66.64065275004971</v>
      </c>
      <c r="BA7" s="55">
        <v>5368.37525</v>
      </c>
      <c r="BB7" s="55">
        <v>104311.1825</v>
      </c>
      <c r="BC7" s="55">
        <v>15082.27125</v>
      </c>
      <c r="BD7" s="53">
        <f t="shared" si="13"/>
        <v>14.458920787327859</v>
      </c>
      <c r="BE7" s="54">
        <f aca="true" t="shared" si="19" ref="BE7:BE57">BC7/BA7*100</f>
        <v>280.9466653807406</v>
      </c>
      <c r="BF7" s="55">
        <v>107992.14065</v>
      </c>
      <c r="BG7" s="55">
        <v>521064.717</v>
      </c>
      <c r="BH7" s="55">
        <v>114971.19085</v>
      </c>
      <c r="BI7" s="53">
        <f t="shared" si="14"/>
        <v>22.064666268700744</v>
      </c>
      <c r="BJ7" s="53">
        <f aca="true" t="shared" si="20" ref="BJ7:BJ58">BH7/BF7*100</f>
        <v>106.46255380992858</v>
      </c>
      <c r="BK7" s="58">
        <v>40</v>
      </c>
      <c r="BL7" s="58">
        <v>30</v>
      </c>
      <c r="BM7" s="58">
        <v>30</v>
      </c>
      <c r="BN7" s="54">
        <f t="shared" si="15"/>
        <v>100</v>
      </c>
      <c r="BO7" s="54">
        <f>BM7/BK7*100</f>
        <v>75</v>
      </c>
      <c r="BP7" s="58">
        <v>-2978.57227</v>
      </c>
      <c r="BQ7" s="58">
        <v>-2978.57227</v>
      </c>
      <c r="BR7" s="54">
        <f aca="true" t="shared" si="21" ref="BR7:BR57">BQ7/BP7*100</f>
        <v>100</v>
      </c>
      <c r="BS7" s="58"/>
      <c r="BT7" s="58"/>
      <c r="BU7" s="58"/>
      <c r="BV7" s="54"/>
      <c r="BW7" s="58"/>
      <c r="BX7" s="54"/>
      <c r="BY7" s="54"/>
      <c r="BZ7" s="54"/>
      <c r="CA7" s="54"/>
      <c r="CB7" s="58">
        <v>0</v>
      </c>
      <c r="CC7" s="58">
        <v>0</v>
      </c>
      <c r="CD7" s="58">
        <v>0</v>
      </c>
      <c r="CE7" s="58">
        <v>0</v>
      </c>
      <c r="CF7" s="58">
        <v>0</v>
      </c>
      <c r="CG7" s="58">
        <v>0</v>
      </c>
      <c r="CH7" s="58">
        <v>0</v>
      </c>
      <c r="CI7" s="58">
        <v>0</v>
      </c>
      <c r="CJ7" s="54">
        <f>IF(ISERROR(CG6/CC6)=TRUE,"",CG6/CC6)</f>
      </c>
      <c r="CK7" s="54"/>
      <c r="CL7" s="54"/>
      <c r="CM7" s="54"/>
    </row>
    <row r="8" spans="1:91" s="85" customFormat="1" ht="12">
      <c r="A8" s="76" t="s">
        <v>8</v>
      </c>
      <c r="B8" s="77" t="s">
        <v>9</v>
      </c>
      <c r="C8" s="78">
        <v>90713.72957</v>
      </c>
      <c r="D8" s="78">
        <v>433085.95326</v>
      </c>
      <c r="E8" s="78">
        <v>96318.35569</v>
      </c>
      <c r="F8" s="79">
        <f t="shared" si="0"/>
        <v>22.240009163302503</v>
      </c>
      <c r="G8" s="79">
        <f t="shared" si="1"/>
        <v>106.17836588415774</v>
      </c>
      <c r="H8" s="78">
        <v>24179.868629999997</v>
      </c>
      <c r="I8" s="78">
        <v>103998.7</v>
      </c>
      <c r="J8" s="78">
        <v>19604.828129999998</v>
      </c>
      <c r="K8" s="80">
        <f t="shared" si="2"/>
        <v>18.85103191674511</v>
      </c>
      <c r="L8" s="81">
        <f t="shared" si="3"/>
        <v>81.07913417559374</v>
      </c>
      <c r="M8" s="82">
        <v>15738.02072</v>
      </c>
      <c r="N8" s="82"/>
      <c r="O8" s="82">
        <v>1677.31668</v>
      </c>
      <c r="P8" s="82">
        <v>91102.22047000001</v>
      </c>
      <c r="Q8" s="82">
        <v>437465.69555</v>
      </c>
      <c r="R8" s="82">
        <v>91766.70992000001</v>
      </c>
      <c r="S8" s="80">
        <f t="shared" si="4"/>
        <v>20.976892783473478</v>
      </c>
      <c r="T8" s="81">
        <f t="shared" si="5"/>
        <v>100.72938886294085</v>
      </c>
      <c r="U8" s="82">
        <f t="shared" si="6"/>
        <v>4551.645769999988</v>
      </c>
      <c r="V8" s="82">
        <v>204147.7</v>
      </c>
      <c r="W8" s="82">
        <v>40248.59912</v>
      </c>
      <c r="X8" s="81">
        <f t="shared" si="7"/>
        <v>19.71543109229249</v>
      </c>
      <c r="Y8" s="82">
        <v>82053.4</v>
      </c>
      <c r="Z8" s="82">
        <v>18540.4615</v>
      </c>
      <c r="AA8" s="81">
        <f t="shared" si="8"/>
        <v>22.595604204091487</v>
      </c>
      <c r="AB8" s="81">
        <v>0</v>
      </c>
      <c r="AC8" s="81">
        <v>0</v>
      </c>
      <c r="AD8" s="81"/>
      <c r="AE8" s="82">
        <v>10683.712</v>
      </c>
      <c r="AF8" s="82">
        <v>998.68186</v>
      </c>
      <c r="AG8" s="81">
        <f t="shared" si="9"/>
        <v>9.347704805221257</v>
      </c>
      <c r="AH8" s="82">
        <v>3413.9</v>
      </c>
      <c r="AI8" s="82">
        <v>760.35595</v>
      </c>
      <c r="AJ8" s="81">
        <f t="shared" si="10"/>
        <v>22.272355663610533</v>
      </c>
      <c r="AK8" s="82">
        <v>1560</v>
      </c>
      <c r="AL8" s="82">
        <v>375.96</v>
      </c>
      <c r="AM8" s="81">
        <f t="shared" si="16"/>
        <v>24.099999999999998</v>
      </c>
      <c r="AN8" s="82">
        <v>2</v>
      </c>
      <c r="AO8" s="81">
        <v>0.49295</v>
      </c>
      <c r="AP8" s="81">
        <f aca="true" t="shared" si="22" ref="AP8:AP59">AO8/AN8*100</f>
        <v>24.6475</v>
      </c>
      <c r="AQ8" s="82">
        <v>67190.09629999999</v>
      </c>
      <c r="AR8" s="82">
        <v>329351.912</v>
      </c>
      <c r="AS8" s="82">
        <v>76978.1863</v>
      </c>
      <c r="AT8" s="81">
        <f t="shared" si="11"/>
        <v>23.372624689666292</v>
      </c>
      <c r="AU8" s="81">
        <f t="shared" si="17"/>
        <v>114.56775706392315</v>
      </c>
      <c r="AV8" s="86">
        <v>18062.3439</v>
      </c>
      <c r="AW8" s="86">
        <v>93149.4</v>
      </c>
      <c r="AX8" s="86">
        <v>22122.9825</v>
      </c>
      <c r="AY8" s="81">
        <f t="shared" si="12"/>
        <v>23.75</v>
      </c>
      <c r="AZ8" s="81">
        <f t="shared" si="18"/>
        <v>122.48123843993469</v>
      </c>
      <c r="BA8" s="78">
        <v>4695.48505</v>
      </c>
      <c r="BB8" s="78">
        <v>29671</v>
      </c>
      <c r="BC8" s="78">
        <v>7046.8625</v>
      </c>
      <c r="BD8" s="81">
        <f t="shared" si="13"/>
        <v>23.75</v>
      </c>
      <c r="BE8" s="83">
        <f t="shared" si="19"/>
        <v>150.0774131950436</v>
      </c>
      <c r="BF8" s="78">
        <v>44432.26735</v>
      </c>
      <c r="BG8" s="78">
        <v>206356.512</v>
      </c>
      <c r="BH8" s="78">
        <v>47633.3413</v>
      </c>
      <c r="BI8" s="81">
        <f t="shared" si="14"/>
        <v>23.08303277582052</v>
      </c>
      <c r="BJ8" s="81">
        <f t="shared" si="20"/>
        <v>107.20439027966913</v>
      </c>
      <c r="BK8" s="84">
        <v>0</v>
      </c>
      <c r="BL8" s="84">
        <v>175</v>
      </c>
      <c r="BM8" s="84">
        <v>175</v>
      </c>
      <c r="BN8" s="83">
        <f t="shared" si="15"/>
        <v>100</v>
      </c>
      <c r="BO8" s="83"/>
      <c r="BP8" s="84">
        <v>-264.65873999999997</v>
      </c>
      <c r="BQ8" s="84">
        <v>-264.65873999999997</v>
      </c>
      <c r="BR8" s="83">
        <f t="shared" si="21"/>
        <v>100</v>
      </c>
      <c r="BS8" s="84"/>
      <c r="BT8" s="84"/>
      <c r="BU8" s="84"/>
      <c r="BV8" s="83"/>
      <c r="BW8" s="84"/>
      <c r="BX8" s="83"/>
      <c r="BY8" s="83"/>
      <c r="BZ8" s="83"/>
      <c r="CA8" s="83"/>
      <c r="CB8" s="84">
        <v>2000</v>
      </c>
      <c r="CC8" s="84">
        <v>2000</v>
      </c>
      <c r="CD8" s="84">
        <v>0</v>
      </c>
      <c r="CE8" s="84">
        <v>0</v>
      </c>
      <c r="CF8" s="84">
        <v>2000</v>
      </c>
      <c r="CG8" s="84">
        <v>2000</v>
      </c>
      <c r="CH8" s="84">
        <v>0</v>
      </c>
      <c r="CI8" s="84">
        <v>0</v>
      </c>
      <c r="CJ8" s="83">
        <f>IF(ISERROR(CF8/CB8)=TRUE,"",CF8/CB8*100)</f>
        <v>100</v>
      </c>
      <c r="CK8" s="83">
        <f>IF(ISERROR(CG8/CC8)=TRUE,"",CG8/CC8*100)</f>
        <v>100</v>
      </c>
      <c r="CL8" s="83">
        <f>IF(ISERROR(CH8/CD8)=TRUE,"",CH8/CD8*100)</f>
      </c>
      <c r="CM8" s="83">
        <f>IF(ISERROR(CI8/CE8)=TRUE,"",CI8/CE8*100)</f>
      </c>
    </row>
    <row r="9" spans="1:91" ht="12">
      <c r="A9" s="21" t="s">
        <v>10</v>
      </c>
      <c r="B9" s="22" t="s">
        <v>11</v>
      </c>
      <c r="C9" s="55">
        <v>67589.81705</v>
      </c>
      <c r="D9" s="55">
        <v>357195.72089</v>
      </c>
      <c r="E9" s="55">
        <v>85551.42456</v>
      </c>
      <c r="F9" s="52">
        <f t="shared" si="0"/>
        <v>23.950853707552096</v>
      </c>
      <c r="G9" s="52">
        <f t="shared" si="1"/>
        <v>126.57442835910146</v>
      </c>
      <c r="H9" s="55">
        <v>20106.42138</v>
      </c>
      <c r="I9" s="55">
        <v>97942.80206999999</v>
      </c>
      <c r="J9" s="55">
        <v>21637.734780000003</v>
      </c>
      <c r="K9" s="51">
        <f t="shared" si="2"/>
        <v>22.092215377435753</v>
      </c>
      <c r="L9" s="53">
        <f t="shared" si="3"/>
        <v>107.61604151757811</v>
      </c>
      <c r="M9" s="56">
        <v>15833.32366</v>
      </c>
      <c r="N9" s="56"/>
      <c r="O9" s="56">
        <v>1318.21118</v>
      </c>
      <c r="P9" s="56">
        <v>79608.41051</v>
      </c>
      <c r="Q9" s="56">
        <v>358936.91298</v>
      </c>
      <c r="R9" s="56">
        <v>84239.48358</v>
      </c>
      <c r="S9" s="51">
        <f t="shared" si="4"/>
        <v>23.469161441385054</v>
      </c>
      <c r="T9" s="53">
        <f t="shared" si="5"/>
        <v>105.81731633671829</v>
      </c>
      <c r="U9" s="56">
        <f t="shared" si="6"/>
        <v>1311.9409799999994</v>
      </c>
      <c r="V9" s="56">
        <v>185292.28040000002</v>
      </c>
      <c r="W9" s="56">
        <v>44841.10896</v>
      </c>
      <c r="X9" s="53">
        <f t="shared" si="7"/>
        <v>24.200203518030637</v>
      </c>
      <c r="Y9" s="56">
        <v>33208.5</v>
      </c>
      <c r="Z9" s="56">
        <v>9487.261359999999</v>
      </c>
      <c r="AA9" s="53">
        <f t="shared" si="8"/>
        <v>28.568774139151117</v>
      </c>
      <c r="AB9" s="53">
        <v>0</v>
      </c>
      <c r="AC9" s="53">
        <v>0</v>
      </c>
      <c r="AD9" s="53"/>
      <c r="AE9" s="56">
        <v>9897.948</v>
      </c>
      <c r="AF9" s="56">
        <v>1539.21961</v>
      </c>
      <c r="AG9" s="53">
        <f t="shared" si="9"/>
        <v>15.55089610493003</v>
      </c>
      <c r="AH9" s="56">
        <v>2500.9</v>
      </c>
      <c r="AI9" s="56">
        <v>978.8666</v>
      </c>
      <c r="AJ9" s="53">
        <f t="shared" si="10"/>
        <v>39.14057339357831</v>
      </c>
      <c r="AK9" s="56">
        <v>1510</v>
      </c>
      <c r="AL9" s="56">
        <v>371.826</v>
      </c>
      <c r="AM9" s="53">
        <f t="shared" si="16"/>
        <v>24.62423841059603</v>
      </c>
      <c r="AN9" s="56">
        <v>4</v>
      </c>
      <c r="AO9" s="56">
        <v>1.04086</v>
      </c>
      <c r="AP9" s="53">
        <f t="shared" si="22"/>
        <v>26.021499999999996</v>
      </c>
      <c r="AQ9" s="56">
        <v>48390.4925</v>
      </c>
      <c r="AR9" s="56">
        <v>259663.848</v>
      </c>
      <c r="AS9" s="56">
        <v>64268.51</v>
      </c>
      <c r="AT9" s="53">
        <f t="shared" si="11"/>
        <v>24.75065762716418</v>
      </c>
      <c r="AU9" s="53">
        <f t="shared" si="17"/>
        <v>132.8122667898038</v>
      </c>
      <c r="AV9" s="57">
        <v>13735.5678</v>
      </c>
      <c r="AW9" s="57">
        <v>93682.1</v>
      </c>
      <c r="AX9" s="57">
        <v>22249.49875</v>
      </c>
      <c r="AY9" s="53">
        <f t="shared" si="12"/>
        <v>23.749999999999996</v>
      </c>
      <c r="AZ9" s="53">
        <f t="shared" si="18"/>
        <v>161.9845577115494</v>
      </c>
      <c r="BA9" s="55">
        <v>4003.60795</v>
      </c>
      <c r="BB9" s="55">
        <v>453</v>
      </c>
      <c r="BC9" s="55">
        <v>107.5875</v>
      </c>
      <c r="BD9" s="53">
        <f t="shared" si="13"/>
        <v>23.75</v>
      </c>
      <c r="BE9" s="54">
        <f t="shared" si="19"/>
        <v>2.687263621803928</v>
      </c>
      <c r="BF9" s="55">
        <v>30631.31675</v>
      </c>
      <c r="BG9" s="55">
        <v>157209.048</v>
      </c>
      <c r="BH9" s="55">
        <v>33591.72375</v>
      </c>
      <c r="BI9" s="53">
        <f t="shared" si="14"/>
        <v>21.367551153925945</v>
      </c>
      <c r="BJ9" s="53">
        <f t="shared" si="20"/>
        <v>109.6646416612175</v>
      </c>
      <c r="BK9" s="58">
        <v>20</v>
      </c>
      <c r="BL9" s="58">
        <v>8319.7</v>
      </c>
      <c r="BM9" s="58">
        <v>8319.7</v>
      </c>
      <c r="BN9" s="54">
        <f t="shared" si="15"/>
        <v>100</v>
      </c>
      <c r="BO9" s="54">
        <f>BM9/BK9*100</f>
        <v>41598.5</v>
      </c>
      <c r="BP9" s="58">
        <v>-410.92918</v>
      </c>
      <c r="BQ9" s="58">
        <v>-410.92918</v>
      </c>
      <c r="BR9" s="54">
        <f t="shared" si="21"/>
        <v>100</v>
      </c>
      <c r="BS9" s="58"/>
      <c r="BT9" s="58"/>
      <c r="BU9" s="58"/>
      <c r="BV9" s="54"/>
      <c r="BW9" s="58"/>
      <c r="BX9" s="54"/>
      <c r="BY9" s="54"/>
      <c r="BZ9" s="54"/>
      <c r="CA9" s="54"/>
      <c r="CB9" s="58">
        <v>4296.9</v>
      </c>
      <c r="CC9" s="58">
        <v>4296.9</v>
      </c>
      <c r="CD9" s="58">
        <v>0</v>
      </c>
      <c r="CE9" s="58">
        <v>0</v>
      </c>
      <c r="CF9" s="58">
        <v>4066.9</v>
      </c>
      <c r="CG9" s="58">
        <v>4066.9</v>
      </c>
      <c r="CH9" s="58">
        <v>0</v>
      </c>
      <c r="CI9" s="58">
        <v>0</v>
      </c>
      <c r="CJ9" s="54">
        <f aca="true" t="shared" si="23" ref="CJ9:CJ57">IF(ISERROR(CF9/CB9)=TRUE,"",CF9/CB9*100)</f>
        <v>94.64730387023204</v>
      </c>
      <c r="CK9" s="54">
        <f aca="true" t="shared" si="24" ref="CK9:CK57">IF(ISERROR(CG9/CC9)=TRUE,"",CG9/CC9*100)</f>
        <v>94.64730387023204</v>
      </c>
      <c r="CL9" s="54">
        <f aca="true" t="shared" si="25" ref="CL9:CL57">IF(ISERROR(CH9/CD9)=TRUE,"",CH9/CD9*100)</f>
      </c>
      <c r="CM9" s="54">
        <f aca="true" t="shared" si="26" ref="CM9:CM57">IF(ISERROR(CI9/CE9)=TRUE,"",CI9/CE9*100)</f>
      </c>
    </row>
    <row r="10" spans="1:91" s="85" customFormat="1" ht="12">
      <c r="A10" s="76" t="s">
        <v>12</v>
      </c>
      <c r="B10" s="77" t="s">
        <v>13</v>
      </c>
      <c r="C10" s="78">
        <v>98203.01398999999</v>
      </c>
      <c r="D10" s="78">
        <v>488455.56178</v>
      </c>
      <c r="E10" s="78">
        <v>108800.54922</v>
      </c>
      <c r="F10" s="79">
        <f t="shared" si="0"/>
        <v>22.274400730235453</v>
      </c>
      <c r="G10" s="79">
        <f t="shared" si="1"/>
        <v>110.79145618797317</v>
      </c>
      <c r="H10" s="78">
        <v>29236.24772</v>
      </c>
      <c r="I10" s="78">
        <v>131331.3</v>
      </c>
      <c r="J10" s="78">
        <v>28927.516829999997</v>
      </c>
      <c r="K10" s="80">
        <f t="shared" si="2"/>
        <v>22.026369060536215</v>
      </c>
      <c r="L10" s="81">
        <f t="shared" si="3"/>
        <v>98.94401329145667</v>
      </c>
      <c r="M10" s="82">
        <v>20236.59948</v>
      </c>
      <c r="N10" s="82"/>
      <c r="O10" s="82">
        <v>889.57133</v>
      </c>
      <c r="P10" s="82">
        <v>102073.36998</v>
      </c>
      <c r="Q10" s="82">
        <v>501368.69342</v>
      </c>
      <c r="R10" s="82">
        <v>115648.44845</v>
      </c>
      <c r="S10" s="80">
        <f t="shared" si="4"/>
        <v>23.066547626084123</v>
      </c>
      <c r="T10" s="81">
        <f t="shared" si="5"/>
        <v>113.29933406985569</v>
      </c>
      <c r="U10" s="82">
        <f t="shared" si="6"/>
        <v>-6847.899229999995</v>
      </c>
      <c r="V10" s="82">
        <v>251612.75934</v>
      </c>
      <c r="W10" s="82">
        <v>60639.32592</v>
      </c>
      <c r="X10" s="81">
        <f t="shared" si="7"/>
        <v>24.100258698748707</v>
      </c>
      <c r="Y10" s="82">
        <v>69500.81</v>
      </c>
      <c r="Z10" s="82">
        <v>13842.44578</v>
      </c>
      <c r="AA10" s="81">
        <f t="shared" si="8"/>
        <v>19.916956046987078</v>
      </c>
      <c r="AB10" s="81">
        <v>0</v>
      </c>
      <c r="AC10" s="81">
        <v>0</v>
      </c>
      <c r="AD10" s="81"/>
      <c r="AE10" s="82">
        <v>10852.13</v>
      </c>
      <c r="AF10" s="82">
        <v>1741.5137</v>
      </c>
      <c r="AG10" s="81">
        <f t="shared" si="9"/>
        <v>16.047667139999245</v>
      </c>
      <c r="AH10" s="82">
        <v>2902.4</v>
      </c>
      <c r="AI10" s="82">
        <v>642.1275</v>
      </c>
      <c r="AJ10" s="81">
        <f t="shared" si="10"/>
        <v>22.12401805402426</v>
      </c>
      <c r="AK10" s="82">
        <v>1680</v>
      </c>
      <c r="AL10" s="82">
        <v>413.7</v>
      </c>
      <c r="AM10" s="81">
        <f t="shared" si="16"/>
        <v>24.625</v>
      </c>
      <c r="AN10" s="82">
        <v>0</v>
      </c>
      <c r="AO10" s="82">
        <v>0</v>
      </c>
      <c r="AP10" s="81"/>
      <c r="AQ10" s="82">
        <v>69883.46459999999</v>
      </c>
      <c r="AR10" s="82">
        <v>357327.83</v>
      </c>
      <c r="AS10" s="82">
        <v>79798.19954999999</v>
      </c>
      <c r="AT10" s="81">
        <f t="shared" si="11"/>
        <v>22.33192963167744</v>
      </c>
      <c r="AU10" s="81">
        <f t="shared" si="17"/>
        <v>114.18752634367814</v>
      </c>
      <c r="AV10" s="86">
        <v>16207.520400000001</v>
      </c>
      <c r="AW10" s="86">
        <v>89618.1</v>
      </c>
      <c r="AX10" s="86">
        <v>21284.29875</v>
      </c>
      <c r="AY10" s="81">
        <f t="shared" si="12"/>
        <v>23.75</v>
      </c>
      <c r="AZ10" s="81">
        <f t="shared" si="18"/>
        <v>131.32359685322376</v>
      </c>
      <c r="BA10" s="78">
        <v>7595.6903</v>
      </c>
      <c r="BB10" s="78">
        <v>39031.3</v>
      </c>
      <c r="BC10" s="78">
        <v>6118.21375</v>
      </c>
      <c r="BD10" s="81">
        <f t="shared" si="13"/>
        <v>15.675147253614405</v>
      </c>
      <c r="BE10" s="83">
        <f t="shared" si="19"/>
        <v>80.54848879238796</v>
      </c>
      <c r="BF10" s="78">
        <v>46080.253899999996</v>
      </c>
      <c r="BG10" s="78">
        <v>228678.43</v>
      </c>
      <c r="BH10" s="78">
        <v>52395.68705</v>
      </c>
      <c r="BI10" s="81">
        <f t="shared" si="14"/>
        <v>22.91238707997077</v>
      </c>
      <c r="BJ10" s="81">
        <f t="shared" si="20"/>
        <v>113.7052915630745</v>
      </c>
      <c r="BK10" s="84">
        <v>0</v>
      </c>
      <c r="BL10" s="84">
        <v>0</v>
      </c>
      <c r="BM10" s="84">
        <v>0</v>
      </c>
      <c r="BN10" s="83"/>
      <c r="BO10" s="83"/>
      <c r="BP10" s="84">
        <v>-203.56822</v>
      </c>
      <c r="BQ10" s="84">
        <v>-225.16804000000002</v>
      </c>
      <c r="BR10" s="84">
        <f t="shared" si="21"/>
        <v>110.61060513276581</v>
      </c>
      <c r="BS10" s="84"/>
      <c r="BT10" s="84"/>
      <c r="BU10" s="84"/>
      <c r="BV10" s="83"/>
      <c r="BW10" s="84"/>
      <c r="BX10" s="83"/>
      <c r="BY10" s="83"/>
      <c r="BZ10" s="83"/>
      <c r="CA10" s="83"/>
      <c r="CB10" s="84">
        <v>1100.1971899999999</v>
      </c>
      <c r="CC10" s="84">
        <v>0</v>
      </c>
      <c r="CD10" s="84">
        <v>0</v>
      </c>
      <c r="CE10" s="84">
        <v>1100.1971899999999</v>
      </c>
      <c r="CF10" s="84">
        <v>287.75061999999997</v>
      </c>
      <c r="CG10" s="84">
        <v>0</v>
      </c>
      <c r="CH10" s="84">
        <v>0</v>
      </c>
      <c r="CI10" s="84">
        <v>287.75061999999997</v>
      </c>
      <c r="CJ10" s="83">
        <f t="shared" si="23"/>
        <v>26.154458729348327</v>
      </c>
      <c r="CK10" s="83">
        <f t="shared" si="24"/>
      </c>
      <c r="CL10" s="83">
        <f t="shared" si="25"/>
      </c>
      <c r="CM10" s="83">
        <f t="shared" si="26"/>
        <v>26.154458729348327</v>
      </c>
    </row>
    <row r="11" spans="1:91" ht="12">
      <c r="A11" s="21" t="s">
        <v>14</v>
      </c>
      <c r="B11" s="22" t="s">
        <v>15</v>
      </c>
      <c r="C11" s="55">
        <v>123588.47709</v>
      </c>
      <c r="D11" s="55">
        <v>471732.28427</v>
      </c>
      <c r="E11" s="55">
        <v>103657.40147</v>
      </c>
      <c r="F11" s="52">
        <f t="shared" si="0"/>
        <v>21.973777272931102</v>
      </c>
      <c r="G11" s="52">
        <f t="shared" si="1"/>
        <v>83.87303081218023</v>
      </c>
      <c r="H11" s="55">
        <v>34776.724270000006</v>
      </c>
      <c r="I11" s="55">
        <v>163828</v>
      </c>
      <c r="J11" s="55">
        <v>36329.593799999995</v>
      </c>
      <c r="K11" s="51">
        <f t="shared" si="2"/>
        <v>22.175448519178648</v>
      </c>
      <c r="L11" s="53">
        <f t="shared" si="3"/>
        <v>104.46525531830946</v>
      </c>
      <c r="M11" s="56">
        <v>28300.27142</v>
      </c>
      <c r="N11" s="56"/>
      <c r="O11" s="56">
        <v>1811.1268799999998</v>
      </c>
      <c r="P11" s="56">
        <v>110273.85792999998</v>
      </c>
      <c r="Q11" s="56">
        <v>485595.42814</v>
      </c>
      <c r="R11" s="56">
        <v>104912.58176</v>
      </c>
      <c r="S11" s="51">
        <f t="shared" si="4"/>
        <v>21.604936060014364</v>
      </c>
      <c r="T11" s="53">
        <f t="shared" si="5"/>
        <v>95.13821655409642</v>
      </c>
      <c r="U11" s="56">
        <f t="shared" si="6"/>
        <v>-1255.1802900000039</v>
      </c>
      <c r="V11" s="56">
        <v>249923.364</v>
      </c>
      <c r="W11" s="56">
        <v>53860.6705</v>
      </c>
      <c r="X11" s="53">
        <f t="shared" si="7"/>
        <v>21.550874491270054</v>
      </c>
      <c r="Y11" s="56">
        <v>54071.9</v>
      </c>
      <c r="Z11" s="56">
        <v>11446.18362</v>
      </c>
      <c r="AA11" s="53">
        <f t="shared" si="8"/>
        <v>21.168450932924493</v>
      </c>
      <c r="AB11" s="53">
        <v>0</v>
      </c>
      <c r="AC11" s="53">
        <v>0</v>
      </c>
      <c r="AD11" s="53"/>
      <c r="AE11" s="56">
        <v>11210.91415</v>
      </c>
      <c r="AF11" s="56">
        <v>1586.93984</v>
      </c>
      <c r="AG11" s="53">
        <f t="shared" si="9"/>
        <v>14.155311679021285</v>
      </c>
      <c r="AH11" s="56">
        <v>1916</v>
      </c>
      <c r="AI11" s="56">
        <v>368.23253000000005</v>
      </c>
      <c r="AJ11" s="53">
        <f t="shared" si="10"/>
        <v>19.218816805845513</v>
      </c>
      <c r="AK11" s="56">
        <v>1760</v>
      </c>
      <c r="AL11" s="56">
        <v>433.4</v>
      </c>
      <c r="AM11" s="53">
        <f t="shared" si="16"/>
        <v>24.625</v>
      </c>
      <c r="AN11" s="56">
        <v>0</v>
      </c>
      <c r="AO11" s="56">
        <v>0</v>
      </c>
      <c r="AP11" s="53"/>
      <c r="AQ11" s="56">
        <v>89703.1894</v>
      </c>
      <c r="AR11" s="56">
        <v>309403.118</v>
      </c>
      <c r="AS11" s="56">
        <v>68898.3414</v>
      </c>
      <c r="AT11" s="53">
        <f t="shared" si="11"/>
        <v>22.26814708441303</v>
      </c>
      <c r="AU11" s="53">
        <f t="shared" si="17"/>
        <v>76.80701417735767</v>
      </c>
      <c r="AV11" s="57">
        <v>9304.3602</v>
      </c>
      <c r="AW11" s="57">
        <v>66318.7</v>
      </c>
      <c r="AX11" s="57">
        <v>15750.69125</v>
      </c>
      <c r="AY11" s="53">
        <f t="shared" si="12"/>
        <v>23.75</v>
      </c>
      <c r="AZ11" s="53">
        <f t="shared" si="18"/>
        <v>169.28290512656636</v>
      </c>
      <c r="BA11" s="55">
        <v>4187.6219</v>
      </c>
      <c r="BB11" s="55">
        <v>1587.998</v>
      </c>
      <c r="BC11" s="55">
        <v>125.4</v>
      </c>
      <c r="BD11" s="53">
        <f t="shared" si="13"/>
        <v>7.896735386316607</v>
      </c>
      <c r="BE11" s="54">
        <f t="shared" si="19"/>
        <v>2.9945396932803314</v>
      </c>
      <c r="BF11" s="55">
        <v>76211.2073</v>
      </c>
      <c r="BG11" s="55">
        <v>241496.42</v>
      </c>
      <c r="BH11" s="55">
        <v>53022.25015</v>
      </c>
      <c r="BI11" s="53">
        <f t="shared" si="14"/>
        <v>21.955708556673425</v>
      </c>
      <c r="BJ11" s="53">
        <f t="shared" si="20"/>
        <v>69.57277286171532</v>
      </c>
      <c r="BK11" s="58">
        <v>0</v>
      </c>
      <c r="BL11" s="58">
        <v>0</v>
      </c>
      <c r="BM11" s="58">
        <v>0</v>
      </c>
      <c r="BN11" s="54"/>
      <c r="BO11" s="54"/>
      <c r="BP11" s="58">
        <v>-1605.83373</v>
      </c>
      <c r="BQ11" s="58">
        <v>-1605.83373</v>
      </c>
      <c r="BR11" s="54">
        <f t="shared" si="21"/>
        <v>100</v>
      </c>
      <c r="BS11" s="58"/>
      <c r="BT11" s="58"/>
      <c r="BU11" s="58"/>
      <c r="BV11" s="54"/>
      <c r="BW11" s="58"/>
      <c r="BX11" s="54"/>
      <c r="BY11" s="54"/>
      <c r="BZ11" s="54"/>
      <c r="CA11" s="54"/>
      <c r="CB11" s="58">
        <v>0</v>
      </c>
      <c r="CC11" s="58">
        <v>0</v>
      </c>
      <c r="CD11" s="58">
        <v>0</v>
      </c>
      <c r="CE11" s="58">
        <v>0</v>
      </c>
      <c r="CF11" s="58">
        <v>0</v>
      </c>
      <c r="CG11" s="58">
        <v>0</v>
      </c>
      <c r="CH11" s="58">
        <v>0</v>
      </c>
      <c r="CI11" s="58">
        <v>0</v>
      </c>
      <c r="CJ11" s="54">
        <f t="shared" si="23"/>
      </c>
      <c r="CK11" s="54">
        <f t="shared" si="24"/>
      </c>
      <c r="CL11" s="54">
        <f t="shared" si="25"/>
      </c>
      <c r="CM11" s="54">
        <f t="shared" si="26"/>
      </c>
    </row>
    <row r="12" spans="1:91" s="85" customFormat="1" ht="12">
      <c r="A12" s="76" t="s">
        <v>16</v>
      </c>
      <c r="B12" s="77" t="s">
        <v>17</v>
      </c>
      <c r="C12" s="78">
        <v>78096.39765</v>
      </c>
      <c r="D12" s="78">
        <v>397734.0365</v>
      </c>
      <c r="E12" s="78">
        <v>84399.13945</v>
      </c>
      <c r="F12" s="79">
        <f t="shared" si="0"/>
        <v>21.219994193280463</v>
      </c>
      <c r="G12" s="79">
        <f t="shared" si="1"/>
        <v>108.07046418228742</v>
      </c>
      <c r="H12" s="78">
        <v>22589.059579999997</v>
      </c>
      <c r="I12" s="78">
        <v>114321.1</v>
      </c>
      <c r="J12" s="78">
        <v>24240.43249</v>
      </c>
      <c r="K12" s="80">
        <f t="shared" si="2"/>
        <v>21.20381319808854</v>
      </c>
      <c r="L12" s="81">
        <f t="shared" si="3"/>
        <v>107.3104987135547</v>
      </c>
      <c r="M12" s="82">
        <v>19837.3945</v>
      </c>
      <c r="N12" s="82"/>
      <c r="O12" s="82">
        <v>367.23629</v>
      </c>
      <c r="P12" s="82">
        <v>84106.42442</v>
      </c>
      <c r="Q12" s="82">
        <v>399848.21394</v>
      </c>
      <c r="R12" s="82">
        <v>81464.5977</v>
      </c>
      <c r="S12" s="80">
        <f t="shared" si="4"/>
        <v>20.37388060265897</v>
      </c>
      <c r="T12" s="81">
        <f t="shared" si="5"/>
        <v>96.85894776978323</v>
      </c>
      <c r="U12" s="82">
        <f t="shared" si="6"/>
        <v>2934.541750000004</v>
      </c>
      <c r="V12" s="82">
        <v>237308.18</v>
      </c>
      <c r="W12" s="82">
        <v>50631.34998</v>
      </c>
      <c r="X12" s="81">
        <f t="shared" si="7"/>
        <v>21.33569520443838</v>
      </c>
      <c r="Y12" s="82">
        <v>53252.48</v>
      </c>
      <c r="Z12" s="82">
        <v>10324.98901</v>
      </c>
      <c r="AA12" s="81">
        <f t="shared" si="8"/>
        <v>19.388747735316738</v>
      </c>
      <c r="AB12" s="81">
        <v>0</v>
      </c>
      <c r="AC12" s="81">
        <v>0</v>
      </c>
      <c r="AD12" s="81"/>
      <c r="AE12" s="82">
        <v>11413.252</v>
      </c>
      <c r="AF12" s="82">
        <v>1638.7058</v>
      </c>
      <c r="AG12" s="81">
        <f t="shared" si="9"/>
        <v>14.357921826312078</v>
      </c>
      <c r="AH12" s="82">
        <v>220</v>
      </c>
      <c r="AI12" s="82">
        <v>95.92184</v>
      </c>
      <c r="AJ12" s="81">
        <f t="shared" si="10"/>
        <v>43.60083636363636</v>
      </c>
      <c r="AK12" s="82">
        <v>2874.7</v>
      </c>
      <c r="AL12" s="82">
        <v>710.9315</v>
      </c>
      <c r="AM12" s="81">
        <f t="shared" si="16"/>
        <v>24.730632761679484</v>
      </c>
      <c r="AN12" s="82">
        <v>20</v>
      </c>
      <c r="AO12" s="82">
        <v>2.2676100000000003</v>
      </c>
      <c r="AP12" s="81">
        <f t="shared" si="22"/>
        <v>11.338050000000003</v>
      </c>
      <c r="AQ12" s="82">
        <v>55655.33755</v>
      </c>
      <c r="AR12" s="82">
        <v>284320.83</v>
      </c>
      <c r="AS12" s="82">
        <v>61062.60046</v>
      </c>
      <c r="AT12" s="81">
        <f t="shared" si="11"/>
        <v>21.47665384206989</v>
      </c>
      <c r="AU12" s="81">
        <f t="shared" si="17"/>
        <v>109.71562324124294</v>
      </c>
      <c r="AV12" s="86">
        <v>12337.821</v>
      </c>
      <c r="AW12" s="86">
        <v>82251.7</v>
      </c>
      <c r="AX12" s="86">
        <v>19534.77875</v>
      </c>
      <c r="AY12" s="81">
        <f t="shared" si="12"/>
        <v>23.75</v>
      </c>
      <c r="AZ12" s="81">
        <f t="shared" si="18"/>
        <v>158.33248634422563</v>
      </c>
      <c r="BA12" s="78">
        <v>5066.4815499999995</v>
      </c>
      <c r="BB12" s="78">
        <v>14668.338</v>
      </c>
      <c r="BC12" s="78">
        <v>500.12836</v>
      </c>
      <c r="BD12" s="81">
        <f t="shared" si="13"/>
        <v>3.4095775540487274</v>
      </c>
      <c r="BE12" s="83">
        <f t="shared" si="19"/>
        <v>9.871315133872342</v>
      </c>
      <c r="BF12" s="78">
        <v>38126.035</v>
      </c>
      <c r="BG12" s="78">
        <v>187358.312</v>
      </c>
      <c r="BH12" s="78">
        <v>40985.21335</v>
      </c>
      <c r="BI12" s="81">
        <f t="shared" si="14"/>
        <v>21.875310954979142</v>
      </c>
      <c r="BJ12" s="81">
        <f t="shared" si="20"/>
        <v>107.4992806096936</v>
      </c>
      <c r="BK12" s="84">
        <v>125</v>
      </c>
      <c r="BL12" s="84">
        <v>42.48</v>
      </c>
      <c r="BM12" s="84">
        <v>42.48</v>
      </c>
      <c r="BN12" s="83">
        <f t="shared" si="15"/>
        <v>100</v>
      </c>
      <c r="BO12" s="83">
        <f>BM12/BK12*100</f>
        <v>33.983999999999995</v>
      </c>
      <c r="BP12" s="84">
        <v>-907.8935</v>
      </c>
      <c r="BQ12" s="84">
        <v>-907.8935</v>
      </c>
      <c r="BR12" s="83">
        <f t="shared" si="21"/>
        <v>100</v>
      </c>
      <c r="BS12" s="84"/>
      <c r="BT12" s="84"/>
      <c r="BU12" s="84"/>
      <c r="BV12" s="83"/>
      <c r="BW12" s="84"/>
      <c r="BX12" s="83"/>
      <c r="BY12" s="83"/>
      <c r="BZ12" s="83"/>
      <c r="CA12" s="83"/>
      <c r="CB12" s="84">
        <v>9200</v>
      </c>
      <c r="CC12" s="84">
        <v>9200</v>
      </c>
      <c r="CD12" s="84">
        <v>0</v>
      </c>
      <c r="CE12" s="84">
        <v>0</v>
      </c>
      <c r="CF12" s="84">
        <v>9200</v>
      </c>
      <c r="CG12" s="84">
        <v>9200</v>
      </c>
      <c r="CH12" s="84">
        <v>0</v>
      </c>
      <c r="CI12" s="84">
        <v>0</v>
      </c>
      <c r="CJ12" s="83">
        <f t="shared" si="23"/>
        <v>100</v>
      </c>
      <c r="CK12" s="83">
        <f t="shared" si="24"/>
        <v>100</v>
      </c>
      <c r="CL12" s="83">
        <f t="shared" si="25"/>
      </c>
      <c r="CM12" s="83">
        <f t="shared" si="26"/>
      </c>
    </row>
    <row r="13" spans="1:91" ht="12">
      <c r="A13" s="21" t="s">
        <v>18</v>
      </c>
      <c r="B13" s="22" t="s">
        <v>19</v>
      </c>
      <c r="C13" s="55">
        <v>146052.90931</v>
      </c>
      <c r="D13" s="55">
        <v>549895.02832</v>
      </c>
      <c r="E13" s="55">
        <v>115922.14996</v>
      </c>
      <c r="F13" s="52">
        <f t="shared" si="0"/>
        <v>21.08077796487032</v>
      </c>
      <c r="G13" s="52">
        <f t="shared" si="1"/>
        <v>79.36996976482892</v>
      </c>
      <c r="H13" s="55">
        <v>53419.95123</v>
      </c>
      <c r="I13" s="55">
        <v>155452.9</v>
      </c>
      <c r="J13" s="55">
        <v>34418.02543</v>
      </c>
      <c r="K13" s="51">
        <f t="shared" si="2"/>
        <v>22.14048462910631</v>
      </c>
      <c r="L13" s="53">
        <f t="shared" si="3"/>
        <v>64.42915921396659</v>
      </c>
      <c r="M13" s="56">
        <v>22168.313149999998</v>
      </c>
      <c r="N13" s="56"/>
      <c r="O13" s="56">
        <v>3456.9088500000003</v>
      </c>
      <c r="P13" s="56">
        <v>134970.51491</v>
      </c>
      <c r="Q13" s="56">
        <v>554458.65245</v>
      </c>
      <c r="R13" s="56">
        <v>113967.60408</v>
      </c>
      <c r="S13" s="51">
        <f t="shared" si="4"/>
        <v>20.554752563858198</v>
      </c>
      <c r="T13" s="53">
        <f t="shared" si="5"/>
        <v>84.43888960192159</v>
      </c>
      <c r="U13" s="56">
        <f t="shared" si="6"/>
        <v>1954.5458799999906</v>
      </c>
      <c r="V13" s="56">
        <v>284878.9</v>
      </c>
      <c r="W13" s="56">
        <v>64485.19644</v>
      </c>
      <c r="X13" s="53">
        <f t="shared" si="7"/>
        <v>22.63600303146354</v>
      </c>
      <c r="Y13" s="56">
        <v>61594</v>
      </c>
      <c r="Z13" s="56">
        <v>14020.30415</v>
      </c>
      <c r="AA13" s="53">
        <f t="shared" si="8"/>
        <v>22.76245113160373</v>
      </c>
      <c r="AB13" s="53">
        <v>0</v>
      </c>
      <c r="AC13" s="53">
        <v>0</v>
      </c>
      <c r="AD13" s="53"/>
      <c r="AE13" s="56">
        <v>13123.031449999999</v>
      </c>
      <c r="AF13" s="56">
        <v>1877.11699</v>
      </c>
      <c r="AG13" s="53">
        <f t="shared" si="9"/>
        <v>14.303989113734847</v>
      </c>
      <c r="AH13" s="56">
        <v>487.7</v>
      </c>
      <c r="AI13" s="56">
        <v>96.6977</v>
      </c>
      <c r="AJ13" s="53">
        <f t="shared" si="10"/>
        <v>19.827291367644044</v>
      </c>
      <c r="AK13" s="56">
        <v>1467</v>
      </c>
      <c r="AL13" s="56">
        <v>361.24998999999997</v>
      </c>
      <c r="AM13" s="53">
        <f t="shared" si="16"/>
        <v>24.625084526244034</v>
      </c>
      <c r="AN13" s="56">
        <v>10</v>
      </c>
      <c r="AO13" s="56">
        <v>2.46478</v>
      </c>
      <c r="AP13" s="53">
        <f t="shared" si="22"/>
        <v>24.647800000000004</v>
      </c>
      <c r="AQ13" s="56">
        <v>92992.61025</v>
      </c>
      <c r="AR13" s="56">
        <v>394794.214</v>
      </c>
      <c r="AS13" s="56">
        <v>81853.5154</v>
      </c>
      <c r="AT13" s="53">
        <f t="shared" si="11"/>
        <v>20.733210492289537</v>
      </c>
      <c r="AU13" s="53">
        <f t="shared" si="17"/>
        <v>88.02152685030154</v>
      </c>
      <c r="AV13" s="57">
        <v>22014.698399999997</v>
      </c>
      <c r="AW13" s="57">
        <v>106204.4</v>
      </c>
      <c r="AX13" s="57">
        <v>25223.545</v>
      </c>
      <c r="AY13" s="53">
        <f t="shared" si="12"/>
        <v>23.75</v>
      </c>
      <c r="AZ13" s="53">
        <f t="shared" si="18"/>
        <v>114.57592805359533</v>
      </c>
      <c r="BA13" s="55">
        <v>24993.604</v>
      </c>
      <c r="BB13" s="55">
        <v>65029</v>
      </c>
      <c r="BC13" s="55">
        <v>6525.075</v>
      </c>
      <c r="BD13" s="53">
        <f t="shared" si="13"/>
        <v>10.034100170693074</v>
      </c>
      <c r="BE13" s="54">
        <f t="shared" si="19"/>
        <v>26.106979209560976</v>
      </c>
      <c r="BF13" s="55">
        <v>45914.307850000005</v>
      </c>
      <c r="BG13" s="55">
        <v>223560.814</v>
      </c>
      <c r="BH13" s="55">
        <v>50104.8954</v>
      </c>
      <c r="BI13" s="53">
        <f t="shared" si="14"/>
        <v>22.412199393763167</v>
      </c>
      <c r="BJ13" s="53">
        <f t="shared" si="20"/>
        <v>109.12697532910755</v>
      </c>
      <c r="BK13" s="58">
        <v>70</v>
      </c>
      <c r="BL13" s="58">
        <v>0</v>
      </c>
      <c r="BM13" s="58">
        <v>0</v>
      </c>
      <c r="BN13" s="54"/>
      <c r="BO13" s="54">
        <f>BM13/BK13*100</f>
        <v>0</v>
      </c>
      <c r="BP13" s="58">
        <v>-352.08567999999997</v>
      </c>
      <c r="BQ13" s="58">
        <v>-352.08567999999997</v>
      </c>
      <c r="BR13" s="54">
        <f t="shared" si="21"/>
        <v>100</v>
      </c>
      <c r="BS13" s="58"/>
      <c r="BT13" s="58"/>
      <c r="BU13" s="58"/>
      <c r="BV13" s="54"/>
      <c r="BW13" s="58"/>
      <c r="BX13" s="54"/>
      <c r="BY13" s="54"/>
      <c r="BZ13" s="54"/>
      <c r="CA13" s="54"/>
      <c r="CB13" s="58">
        <v>10000</v>
      </c>
      <c r="CC13" s="58">
        <v>10000</v>
      </c>
      <c r="CD13" s="58">
        <v>0</v>
      </c>
      <c r="CE13" s="58">
        <v>0</v>
      </c>
      <c r="CF13" s="58">
        <v>10000</v>
      </c>
      <c r="CG13" s="58">
        <v>10000</v>
      </c>
      <c r="CH13" s="58">
        <v>0</v>
      </c>
      <c r="CI13" s="58">
        <v>0</v>
      </c>
      <c r="CJ13" s="54">
        <f t="shared" si="23"/>
        <v>100</v>
      </c>
      <c r="CK13" s="54">
        <f t="shared" si="24"/>
        <v>100</v>
      </c>
      <c r="CL13" s="54">
        <f t="shared" si="25"/>
      </c>
      <c r="CM13" s="54">
        <f t="shared" si="26"/>
      </c>
    </row>
    <row r="14" spans="1:91" s="85" customFormat="1" ht="12">
      <c r="A14" s="76" t="s">
        <v>20</v>
      </c>
      <c r="B14" s="77" t="s">
        <v>21</v>
      </c>
      <c r="C14" s="78">
        <v>93370.19723</v>
      </c>
      <c r="D14" s="78">
        <v>463690.23673</v>
      </c>
      <c r="E14" s="78">
        <v>103568.61018</v>
      </c>
      <c r="F14" s="79">
        <f t="shared" si="0"/>
        <v>22.33573234372551</v>
      </c>
      <c r="G14" s="79">
        <f t="shared" si="1"/>
        <v>110.92255693203488</v>
      </c>
      <c r="H14" s="78">
        <v>25177.64432</v>
      </c>
      <c r="I14" s="78">
        <v>124836.2</v>
      </c>
      <c r="J14" s="78">
        <v>27135.8459</v>
      </c>
      <c r="K14" s="80">
        <f t="shared" si="2"/>
        <v>21.737161095900067</v>
      </c>
      <c r="L14" s="81">
        <f t="shared" si="3"/>
        <v>107.77754088155298</v>
      </c>
      <c r="M14" s="82">
        <v>19441.20476</v>
      </c>
      <c r="N14" s="82"/>
      <c r="O14" s="82">
        <v>2119.69097</v>
      </c>
      <c r="P14" s="82">
        <v>94360.36832999998</v>
      </c>
      <c r="Q14" s="82">
        <v>508372.3596</v>
      </c>
      <c r="R14" s="82">
        <v>107885.28223</v>
      </c>
      <c r="S14" s="80">
        <f t="shared" si="4"/>
        <v>21.22170495557367</v>
      </c>
      <c r="T14" s="81">
        <f t="shared" si="5"/>
        <v>114.33325678922772</v>
      </c>
      <c r="U14" s="82">
        <f t="shared" si="6"/>
        <v>-4316.672049999994</v>
      </c>
      <c r="V14" s="82">
        <v>281210.4</v>
      </c>
      <c r="W14" s="82">
        <v>53408.401869999994</v>
      </c>
      <c r="X14" s="81">
        <f t="shared" si="7"/>
        <v>18.992328118021238</v>
      </c>
      <c r="Y14" s="82">
        <v>47295.05362</v>
      </c>
      <c r="Z14" s="82">
        <v>9975.088619999999</v>
      </c>
      <c r="AA14" s="81">
        <f t="shared" si="8"/>
        <v>21.09118788646803</v>
      </c>
      <c r="AB14" s="81">
        <v>0</v>
      </c>
      <c r="AC14" s="81">
        <v>0</v>
      </c>
      <c r="AD14" s="81"/>
      <c r="AE14" s="82">
        <v>12217.348</v>
      </c>
      <c r="AF14" s="82">
        <v>1967.1515</v>
      </c>
      <c r="AG14" s="81">
        <f t="shared" si="9"/>
        <v>16.101297106376933</v>
      </c>
      <c r="AH14" s="82">
        <v>3163.3</v>
      </c>
      <c r="AI14" s="82">
        <v>689.70936</v>
      </c>
      <c r="AJ14" s="81">
        <f t="shared" si="10"/>
        <v>21.803476116713554</v>
      </c>
      <c r="AK14" s="82">
        <v>1940</v>
      </c>
      <c r="AL14" s="82">
        <v>460.75</v>
      </c>
      <c r="AM14" s="81">
        <f t="shared" si="16"/>
        <v>23.75</v>
      </c>
      <c r="AN14" s="82">
        <v>65</v>
      </c>
      <c r="AO14" s="82">
        <v>15.25084</v>
      </c>
      <c r="AP14" s="81">
        <f t="shared" si="22"/>
        <v>23.46283076923077</v>
      </c>
      <c r="AQ14" s="82">
        <v>68342.53275</v>
      </c>
      <c r="AR14" s="82">
        <v>339246.60162000003</v>
      </c>
      <c r="AS14" s="82">
        <v>76825.32917</v>
      </c>
      <c r="AT14" s="81">
        <f t="shared" si="11"/>
        <v>22.645865515862788</v>
      </c>
      <c r="AU14" s="81">
        <f t="shared" si="17"/>
        <v>112.41217742255829</v>
      </c>
      <c r="AV14" s="86">
        <v>18331.775100000003</v>
      </c>
      <c r="AW14" s="86">
        <v>101920.3</v>
      </c>
      <c r="AX14" s="86">
        <v>24206.07125</v>
      </c>
      <c r="AY14" s="81">
        <f t="shared" si="12"/>
        <v>23.75</v>
      </c>
      <c r="AZ14" s="81">
        <f t="shared" si="18"/>
        <v>132.04433895766044</v>
      </c>
      <c r="BA14" s="78">
        <v>6360.0905999999995</v>
      </c>
      <c r="BB14" s="78">
        <v>17958.5</v>
      </c>
      <c r="BC14" s="78">
        <v>4265.14375</v>
      </c>
      <c r="BD14" s="81">
        <f t="shared" si="13"/>
        <v>23.75</v>
      </c>
      <c r="BE14" s="83">
        <f t="shared" si="19"/>
        <v>67.06105334411431</v>
      </c>
      <c r="BF14" s="78">
        <v>43650.66705</v>
      </c>
      <c r="BG14" s="78">
        <v>219212.648</v>
      </c>
      <c r="BH14" s="78">
        <v>48198.960549999996</v>
      </c>
      <c r="BI14" s="81">
        <f t="shared" si="14"/>
        <v>21.987308209515355</v>
      </c>
      <c r="BJ14" s="81">
        <f t="shared" si="20"/>
        <v>110.41975714778911</v>
      </c>
      <c r="BK14" s="84">
        <v>0</v>
      </c>
      <c r="BL14" s="84">
        <v>155.15362</v>
      </c>
      <c r="BM14" s="84">
        <v>155.15362</v>
      </c>
      <c r="BN14" s="83">
        <f t="shared" si="15"/>
        <v>100</v>
      </c>
      <c r="BO14" s="83"/>
      <c r="BP14" s="84">
        <v>-392.56489</v>
      </c>
      <c r="BQ14" s="84">
        <v>-392.56489</v>
      </c>
      <c r="BR14" s="83">
        <f t="shared" si="21"/>
        <v>100</v>
      </c>
      <c r="BS14" s="84"/>
      <c r="BT14" s="84"/>
      <c r="BU14" s="84"/>
      <c r="BV14" s="83"/>
      <c r="BW14" s="84"/>
      <c r="BX14" s="83"/>
      <c r="BY14" s="83"/>
      <c r="BZ14" s="83"/>
      <c r="CA14" s="83"/>
      <c r="CB14" s="84">
        <v>2327.52703</v>
      </c>
      <c r="CC14" s="84">
        <v>1500</v>
      </c>
      <c r="CD14" s="84">
        <v>0</v>
      </c>
      <c r="CE14" s="84">
        <v>827.5270300000001</v>
      </c>
      <c r="CF14" s="84">
        <v>2236.45854</v>
      </c>
      <c r="CG14" s="84">
        <v>1500</v>
      </c>
      <c r="CH14" s="84">
        <v>0</v>
      </c>
      <c r="CI14" s="84">
        <v>736.4585400000001</v>
      </c>
      <c r="CJ14" s="83">
        <f t="shared" si="23"/>
        <v>96.08732836069362</v>
      </c>
      <c r="CK14" s="83">
        <f t="shared" si="24"/>
        <v>100</v>
      </c>
      <c r="CL14" s="83">
        <f t="shared" si="25"/>
      </c>
      <c r="CM14" s="83">
        <f t="shared" si="26"/>
        <v>88.99510388198438</v>
      </c>
    </row>
    <row r="15" spans="1:91" ht="12">
      <c r="A15" s="21" t="s">
        <v>22</v>
      </c>
      <c r="B15" s="22" t="s">
        <v>23</v>
      </c>
      <c r="C15" s="55">
        <v>81308.46472</v>
      </c>
      <c r="D15" s="55">
        <v>444479.9544</v>
      </c>
      <c r="E15" s="55">
        <v>93033.35471</v>
      </c>
      <c r="F15" s="52">
        <f t="shared" si="0"/>
        <v>20.93083249065416</v>
      </c>
      <c r="G15" s="52">
        <f t="shared" si="1"/>
        <v>114.42025750993665</v>
      </c>
      <c r="H15" s="55">
        <v>23377.03749</v>
      </c>
      <c r="I15" s="55">
        <v>111909.1</v>
      </c>
      <c r="J15" s="55">
        <v>21789.23781</v>
      </c>
      <c r="K15" s="51">
        <f t="shared" si="2"/>
        <v>19.47047899589935</v>
      </c>
      <c r="L15" s="53">
        <f t="shared" si="3"/>
        <v>93.20786613496594</v>
      </c>
      <c r="M15" s="56">
        <v>13611.70912</v>
      </c>
      <c r="N15" s="56"/>
      <c r="O15" s="56">
        <v>1014.50778</v>
      </c>
      <c r="P15" s="56">
        <v>78966.82998</v>
      </c>
      <c r="Q15" s="56">
        <v>448900.68906</v>
      </c>
      <c r="R15" s="56">
        <v>92593.32576</v>
      </c>
      <c r="S15" s="51">
        <f t="shared" si="4"/>
        <v>20.626683811488647</v>
      </c>
      <c r="T15" s="53">
        <f t="shared" si="5"/>
        <v>117.25597416466029</v>
      </c>
      <c r="U15" s="56">
        <f t="shared" si="6"/>
        <v>440.0289499999926</v>
      </c>
      <c r="V15" s="56">
        <v>239871.63</v>
      </c>
      <c r="W15" s="56">
        <v>54050.474780000004</v>
      </c>
      <c r="X15" s="53">
        <f t="shared" si="7"/>
        <v>22.533083541392536</v>
      </c>
      <c r="Y15" s="56">
        <v>45158.3</v>
      </c>
      <c r="Z15" s="56">
        <v>10652.850980000001</v>
      </c>
      <c r="AA15" s="53">
        <f t="shared" si="8"/>
        <v>23.590017737603056</v>
      </c>
      <c r="AB15" s="53">
        <v>0</v>
      </c>
      <c r="AC15" s="53">
        <v>0</v>
      </c>
      <c r="AD15" s="53"/>
      <c r="AE15" s="56">
        <v>24114.148</v>
      </c>
      <c r="AF15" s="56">
        <v>1969.9918799999998</v>
      </c>
      <c r="AG15" s="53">
        <f t="shared" si="9"/>
        <v>8.169444261518175</v>
      </c>
      <c r="AH15" s="56">
        <v>1426.8</v>
      </c>
      <c r="AI15" s="56">
        <v>400.195</v>
      </c>
      <c r="AJ15" s="53">
        <f t="shared" si="10"/>
        <v>28.04843005326605</v>
      </c>
      <c r="AK15" s="56">
        <v>1767</v>
      </c>
      <c r="AL15" s="56">
        <v>419.6625</v>
      </c>
      <c r="AM15" s="53">
        <f t="shared" si="16"/>
        <v>23.75</v>
      </c>
      <c r="AN15" s="56">
        <v>2.21</v>
      </c>
      <c r="AO15" s="53">
        <v>0.49863</v>
      </c>
      <c r="AP15" s="53">
        <f t="shared" si="22"/>
        <v>22.56244343891403</v>
      </c>
      <c r="AQ15" s="56">
        <v>58595.52795</v>
      </c>
      <c r="AR15" s="56">
        <v>332699.498</v>
      </c>
      <c r="AS15" s="56">
        <v>71372.7605</v>
      </c>
      <c r="AT15" s="53">
        <f t="shared" si="11"/>
        <v>21.45262043647568</v>
      </c>
      <c r="AU15" s="53">
        <f t="shared" si="17"/>
        <v>121.80581521665425</v>
      </c>
      <c r="AV15" s="57">
        <v>16345.548</v>
      </c>
      <c r="AW15" s="57">
        <v>124515.1</v>
      </c>
      <c r="AX15" s="57">
        <v>29572.33625</v>
      </c>
      <c r="AY15" s="53">
        <f t="shared" si="12"/>
        <v>23.75</v>
      </c>
      <c r="AZ15" s="53">
        <f t="shared" si="18"/>
        <v>180.9198214094749</v>
      </c>
      <c r="BA15" s="55">
        <v>3603.45435</v>
      </c>
      <c r="BB15" s="55">
        <v>564.896</v>
      </c>
      <c r="BC15" s="55">
        <v>134.601</v>
      </c>
      <c r="BD15" s="53">
        <f t="shared" si="13"/>
        <v>23.82757180082706</v>
      </c>
      <c r="BE15" s="54">
        <f t="shared" si="19"/>
        <v>3.7353324595328927</v>
      </c>
      <c r="BF15" s="55">
        <v>38646.5256</v>
      </c>
      <c r="BG15" s="55">
        <v>207619.502</v>
      </c>
      <c r="BH15" s="55">
        <v>41665.82325</v>
      </c>
      <c r="BI15" s="53">
        <f t="shared" si="14"/>
        <v>20.068357186407276</v>
      </c>
      <c r="BJ15" s="53">
        <f t="shared" si="20"/>
        <v>107.81259790660198</v>
      </c>
      <c r="BK15" s="58">
        <v>0</v>
      </c>
      <c r="BL15" s="58">
        <v>0</v>
      </c>
      <c r="BM15" s="58">
        <v>0</v>
      </c>
      <c r="BN15" s="54"/>
      <c r="BO15" s="54"/>
      <c r="BP15" s="58">
        <v>-128.6436</v>
      </c>
      <c r="BQ15" s="58">
        <v>-128.6436</v>
      </c>
      <c r="BR15" s="54">
        <f t="shared" si="21"/>
        <v>100</v>
      </c>
      <c r="BS15" s="58"/>
      <c r="BT15" s="58"/>
      <c r="BU15" s="58"/>
      <c r="BV15" s="54"/>
      <c r="BW15" s="58"/>
      <c r="BX15" s="54"/>
      <c r="BY15" s="54"/>
      <c r="BZ15" s="54"/>
      <c r="CA15" s="54"/>
      <c r="CB15" s="58">
        <v>2023</v>
      </c>
      <c r="CC15" s="58">
        <v>2023</v>
      </c>
      <c r="CD15" s="58">
        <v>0</v>
      </c>
      <c r="CE15" s="58">
        <v>0</v>
      </c>
      <c r="CF15" s="58">
        <v>2023</v>
      </c>
      <c r="CG15" s="58">
        <v>2023</v>
      </c>
      <c r="CH15" s="58">
        <v>0</v>
      </c>
      <c r="CI15" s="58">
        <v>0</v>
      </c>
      <c r="CJ15" s="54">
        <f t="shared" si="23"/>
        <v>100</v>
      </c>
      <c r="CK15" s="54">
        <f t="shared" si="24"/>
        <v>100</v>
      </c>
      <c r="CL15" s="54">
        <f t="shared" si="25"/>
      </c>
      <c r="CM15" s="54">
        <f t="shared" si="26"/>
      </c>
    </row>
    <row r="16" spans="1:91" s="85" customFormat="1" ht="12">
      <c r="A16" s="76" t="s">
        <v>24</v>
      </c>
      <c r="B16" s="77" t="s">
        <v>25</v>
      </c>
      <c r="C16" s="78">
        <v>101696.85005</v>
      </c>
      <c r="D16" s="78">
        <v>539936.3692999999</v>
      </c>
      <c r="E16" s="78">
        <v>115333.05423000001</v>
      </c>
      <c r="F16" s="79">
        <f t="shared" si="0"/>
        <v>21.360490010984712</v>
      </c>
      <c r="G16" s="79">
        <f t="shared" si="1"/>
        <v>113.40867900362271</v>
      </c>
      <c r="H16" s="78">
        <v>34062.671259999996</v>
      </c>
      <c r="I16" s="78">
        <v>153231.6</v>
      </c>
      <c r="J16" s="78">
        <v>31927.754530000002</v>
      </c>
      <c r="K16" s="80">
        <f t="shared" si="2"/>
        <v>20.836273020708525</v>
      </c>
      <c r="L16" s="81">
        <f t="shared" si="3"/>
        <v>93.7323860665413</v>
      </c>
      <c r="M16" s="82">
        <v>21078.03548</v>
      </c>
      <c r="N16" s="82"/>
      <c r="O16" s="82">
        <v>3685.78031</v>
      </c>
      <c r="P16" s="82">
        <v>103095.07121000001</v>
      </c>
      <c r="Q16" s="82">
        <v>553395.1989099999</v>
      </c>
      <c r="R16" s="82">
        <v>107145.76667</v>
      </c>
      <c r="S16" s="80">
        <f t="shared" si="4"/>
        <v>19.36152805102767</v>
      </c>
      <c r="T16" s="81">
        <f t="shared" si="5"/>
        <v>103.92908740685469</v>
      </c>
      <c r="U16" s="82">
        <f t="shared" si="6"/>
        <v>8187.287560000012</v>
      </c>
      <c r="V16" s="82">
        <v>292816.1</v>
      </c>
      <c r="W16" s="82">
        <v>63833.13928</v>
      </c>
      <c r="X16" s="81">
        <f t="shared" si="7"/>
        <v>21.79973685873147</v>
      </c>
      <c r="Y16" s="82">
        <v>48449.9</v>
      </c>
      <c r="Z16" s="82">
        <v>8950.66942</v>
      </c>
      <c r="AA16" s="81">
        <f t="shared" si="8"/>
        <v>18.474072020788483</v>
      </c>
      <c r="AB16" s="81">
        <v>0</v>
      </c>
      <c r="AC16" s="81">
        <v>0</v>
      </c>
      <c r="AD16" s="81"/>
      <c r="AE16" s="82">
        <v>19427.178</v>
      </c>
      <c r="AF16" s="82">
        <v>2702.08686</v>
      </c>
      <c r="AG16" s="81">
        <f t="shared" si="9"/>
        <v>13.908797561848662</v>
      </c>
      <c r="AH16" s="82">
        <v>836</v>
      </c>
      <c r="AI16" s="82">
        <v>238.424</v>
      </c>
      <c r="AJ16" s="81">
        <f t="shared" si="10"/>
        <v>28.519617224880385</v>
      </c>
      <c r="AK16" s="82">
        <v>2142.2</v>
      </c>
      <c r="AL16" s="82">
        <v>508.772</v>
      </c>
      <c r="AM16" s="81">
        <f t="shared" si="16"/>
        <v>23.749976659508917</v>
      </c>
      <c r="AN16" s="82">
        <v>0</v>
      </c>
      <c r="AO16" s="82">
        <v>0</v>
      </c>
      <c r="AP16" s="81"/>
      <c r="AQ16" s="82">
        <v>69015.54065000001</v>
      </c>
      <c r="AR16" s="82">
        <v>386740.878</v>
      </c>
      <c r="AS16" s="82">
        <v>83441.4084</v>
      </c>
      <c r="AT16" s="81">
        <f t="shared" si="11"/>
        <v>21.575533683305128</v>
      </c>
      <c r="AU16" s="81">
        <f t="shared" si="17"/>
        <v>120.90234694118851</v>
      </c>
      <c r="AV16" s="86">
        <v>20699.4411</v>
      </c>
      <c r="AW16" s="86">
        <v>96045.9</v>
      </c>
      <c r="AX16" s="86">
        <v>22810.90125</v>
      </c>
      <c r="AY16" s="81">
        <f t="shared" si="12"/>
        <v>23.75</v>
      </c>
      <c r="AZ16" s="81">
        <f t="shared" si="18"/>
        <v>110.20056599499199</v>
      </c>
      <c r="BA16" s="78">
        <v>4643.84165</v>
      </c>
      <c r="BB16" s="78">
        <v>56528.4</v>
      </c>
      <c r="BC16" s="78">
        <v>9819.77</v>
      </c>
      <c r="BD16" s="81">
        <f t="shared" si="13"/>
        <v>17.371392079025764</v>
      </c>
      <c r="BE16" s="83">
        <f t="shared" si="19"/>
        <v>211.45789930197125</v>
      </c>
      <c r="BF16" s="78">
        <v>43622.2579</v>
      </c>
      <c r="BG16" s="78">
        <v>234166.578</v>
      </c>
      <c r="BH16" s="78">
        <v>50810.73715</v>
      </c>
      <c r="BI16" s="81">
        <f t="shared" si="14"/>
        <v>21.69854365382578</v>
      </c>
      <c r="BJ16" s="81">
        <f t="shared" si="20"/>
        <v>116.47892520024739</v>
      </c>
      <c r="BK16" s="84">
        <v>50</v>
      </c>
      <c r="BL16" s="84">
        <v>0</v>
      </c>
      <c r="BM16" s="84">
        <v>0</v>
      </c>
      <c r="BN16" s="83"/>
      <c r="BO16" s="83">
        <f>BM16/BK16*100</f>
        <v>0</v>
      </c>
      <c r="BP16" s="84">
        <v>-36.1087</v>
      </c>
      <c r="BQ16" s="84">
        <v>-36.1087</v>
      </c>
      <c r="BR16" s="83">
        <f t="shared" si="21"/>
        <v>100</v>
      </c>
      <c r="BS16" s="84"/>
      <c r="BT16" s="84"/>
      <c r="BU16" s="84"/>
      <c r="BV16" s="83"/>
      <c r="BW16" s="84"/>
      <c r="BX16" s="83"/>
      <c r="BY16" s="83"/>
      <c r="BZ16" s="83"/>
      <c r="CA16" s="83"/>
      <c r="CB16" s="84">
        <v>0</v>
      </c>
      <c r="CC16" s="84">
        <v>0</v>
      </c>
      <c r="CD16" s="84">
        <v>0</v>
      </c>
      <c r="CE16" s="84">
        <v>0</v>
      </c>
      <c r="CF16" s="84">
        <v>0</v>
      </c>
      <c r="CG16" s="84">
        <v>0</v>
      </c>
      <c r="CH16" s="84">
        <v>0</v>
      </c>
      <c r="CI16" s="84">
        <v>0</v>
      </c>
      <c r="CJ16" s="83">
        <f t="shared" si="23"/>
      </c>
      <c r="CK16" s="83">
        <f t="shared" si="24"/>
      </c>
      <c r="CL16" s="83">
        <f t="shared" si="25"/>
      </c>
      <c r="CM16" s="83">
        <f t="shared" si="26"/>
      </c>
    </row>
    <row r="17" spans="1:91" ht="12">
      <c r="A17" s="21" t="s">
        <v>26</v>
      </c>
      <c r="B17" s="22" t="s">
        <v>27</v>
      </c>
      <c r="C17" s="55">
        <v>114313.53208</v>
      </c>
      <c r="D17" s="55">
        <v>578604.0243500001</v>
      </c>
      <c r="E17" s="55">
        <v>122064.20085</v>
      </c>
      <c r="F17" s="52">
        <f t="shared" si="0"/>
        <v>21.096327663314494</v>
      </c>
      <c r="G17" s="52">
        <f t="shared" si="1"/>
        <v>106.78018483811333</v>
      </c>
      <c r="H17" s="55">
        <v>34721.01375</v>
      </c>
      <c r="I17" s="55">
        <v>170560.678</v>
      </c>
      <c r="J17" s="55">
        <v>35091.15219</v>
      </c>
      <c r="K17" s="51">
        <f t="shared" si="2"/>
        <v>20.57399900227882</v>
      </c>
      <c r="L17" s="53">
        <f t="shared" si="3"/>
        <v>101.06603580951032</v>
      </c>
      <c r="M17" s="56">
        <v>20975.26431</v>
      </c>
      <c r="N17" s="56"/>
      <c r="O17" s="56">
        <v>1836.49799</v>
      </c>
      <c r="P17" s="56">
        <v>95665.71716</v>
      </c>
      <c r="Q17" s="56">
        <v>589250.6146699999</v>
      </c>
      <c r="R17" s="56">
        <v>98653.25256000001</v>
      </c>
      <c r="S17" s="51">
        <f t="shared" si="4"/>
        <v>16.74215522290955</v>
      </c>
      <c r="T17" s="53">
        <f t="shared" si="5"/>
        <v>103.12289029831176</v>
      </c>
      <c r="U17" s="56">
        <f t="shared" si="6"/>
        <v>23410.948289999986</v>
      </c>
      <c r="V17" s="56">
        <v>330759.39042</v>
      </c>
      <c r="W17" s="56">
        <v>58410.67462</v>
      </c>
      <c r="X17" s="53">
        <f t="shared" si="7"/>
        <v>17.65956653440128</v>
      </c>
      <c r="Y17" s="56">
        <v>81560.52439</v>
      </c>
      <c r="Z17" s="56">
        <v>12826.786689999999</v>
      </c>
      <c r="AA17" s="53">
        <f t="shared" si="8"/>
        <v>15.726709441770911</v>
      </c>
      <c r="AB17" s="53">
        <v>0</v>
      </c>
      <c r="AC17" s="53">
        <v>0</v>
      </c>
      <c r="AD17" s="53"/>
      <c r="AE17" s="56">
        <v>18523.63321</v>
      </c>
      <c r="AF17" s="56">
        <v>1560.13897</v>
      </c>
      <c r="AG17" s="53">
        <f t="shared" si="9"/>
        <v>8.422424220523636</v>
      </c>
      <c r="AH17" s="56">
        <v>461.62879</v>
      </c>
      <c r="AI17" s="56">
        <v>199.16254</v>
      </c>
      <c r="AJ17" s="53">
        <f t="shared" si="10"/>
        <v>43.14343999212008</v>
      </c>
      <c r="AK17" s="56">
        <v>2584.32</v>
      </c>
      <c r="AL17" s="56">
        <v>622.71055</v>
      </c>
      <c r="AM17" s="53">
        <f t="shared" si="16"/>
        <v>24.09572150507677</v>
      </c>
      <c r="AN17" s="56">
        <v>0</v>
      </c>
      <c r="AO17" s="56">
        <v>0</v>
      </c>
      <c r="AP17" s="53"/>
      <c r="AQ17" s="56">
        <v>79551.84335</v>
      </c>
      <c r="AR17" s="56">
        <v>408379.144</v>
      </c>
      <c r="AS17" s="56">
        <v>87308.84631000001</v>
      </c>
      <c r="AT17" s="53">
        <f t="shared" si="11"/>
        <v>21.37935974271987</v>
      </c>
      <c r="AU17" s="53">
        <f t="shared" si="17"/>
        <v>109.75087770860561</v>
      </c>
      <c r="AV17" s="57">
        <v>24465.4542</v>
      </c>
      <c r="AW17" s="57">
        <v>113326.7</v>
      </c>
      <c r="AX17" s="57">
        <v>26915.09125</v>
      </c>
      <c r="AY17" s="53">
        <f t="shared" si="12"/>
        <v>23.75</v>
      </c>
      <c r="AZ17" s="53">
        <f t="shared" si="18"/>
        <v>110.01263671614157</v>
      </c>
      <c r="BA17" s="55">
        <v>2864.32895</v>
      </c>
      <c r="BB17" s="55">
        <v>27623.8</v>
      </c>
      <c r="BC17" s="55">
        <v>3596.91371</v>
      </c>
      <c r="BD17" s="53">
        <f t="shared" si="13"/>
        <v>13.021067738689101</v>
      </c>
      <c r="BE17" s="54">
        <f t="shared" si="19"/>
        <v>125.57613922102067</v>
      </c>
      <c r="BF17" s="55">
        <v>52162.0602</v>
      </c>
      <c r="BG17" s="55">
        <v>267295.644</v>
      </c>
      <c r="BH17" s="55">
        <v>56663.84135</v>
      </c>
      <c r="BI17" s="53">
        <f t="shared" si="14"/>
        <v>21.198939310062233</v>
      </c>
      <c r="BJ17" s="53">
        <f t="shared" si="20"/>
        <v>108.63037451500045</v>
      </c>
      <c r="BK17" s="58">
        <v>60</v>
      </c>
      <c r="BL17" s="58">
        <v>133</v>
      </c>
      <c r="BM17" s="58">
        <v>133</v>
      </c>
      <c r="BN17" s="54">
        <f t="shared" si="15"/>
        <v>100</v>
      </c>
      <c r="BO17" s="54">
        <f>BM17/BK17*100</f>
        <v>221.66666666666669</v>
      </c>
      <c r="BP17" s="58">
        <v>-535.79765</v>
      </c>
      <c r="BQ17" s="58">
        <v>-535.79765</v>
      </c>
      <c r="BR17" s="54">
        <f t="shared" si="21"/>
        <v>100</v>
      </c>
      <c r="BS17" s="58"/>
      <c r="BT17" s="58"/>
      <c r="BU17" s="58"/>
      <c r="BV17" s="54"/>
      <c r="BW17" s="58"/>
      <c r="BX17" s="54"/>
      <c r="BY17" s="54"/>
      <c r="BZ17" s="54"/>
      <c r="CA17" s="54"/>
      <c r="CB17" s="58">
        <v>0</v>
      </c>
      <c r="CC17" s="58">
        <v>0</v>
      </c>
      <c r="CD17" s="58">
        <v>0</v>
      </c>
      <c r="CE17" s="58">
        <v>0</v>
      </c>
      <c r="CF17" s="58">
        <v>0</v>
      </c>
      <c r="CG17" s="58">
        <v>0</v>
      </c>
      <c r="CH17" s="58">
        <v>0</v>
      </c>
      <c r="CI17" s="58">
        <v>0</v>
      </c>
      <c r="CJ17" s="54">
        <f t="shared" si="23"/>
      </c>
      <c r="CK17" s="54">
        <f t="shared" si="24"/>
      </c>
      <c r="CL17" s="54">
        <f t="shared" si="25"/>
      </c>
      <c r="CM17" s="54">
        <f t="shared" si="26"/>
      </c>
    </row>
    <row r="18" spans="1:91" s="85" customFormat="1" ht="12">
      <c r="A18" s="76" t="s">
        <v>28</v>
      </c>
      <c r="B18" s="77" t="s">
        <v>29</v>
      </c>
      <c r="C18" s="78">
        <v>86618.06001999999</v>
      </c>
      <c r="D18" s="78">
        <v>401803.96064</v>
      </c>
      <c r="E18" s="78">
        <v>88435.03927</v>
      </c>
      <c r="F18" s="79">
        <f t="shared" si="0"/>
        <v>22.009499142103824</v>
      </c>
      <c r="G18" s="79">
        <f t="shared" si="1"/>
        <v>102.09769100067638</v>
      </c>
      <c r="H18" s="78">
        <v>21930.36245</v>
      </c>
      <c r="I18" s="78">
        <v>101737.9</v>
      </c>
      <c r="J18" s="78">
        <v>23087.043429999998</v>
      </c>
      <c r="K18" s="80">
        <f t="shared" si="2"/>
        <v>22.69266756046665</v>
      </c>
      <c r="L18" s="81">
        <f t="shared" si="3"/>
        <v>105.27433590136582</v>
      </c>
      <c r="M18" s="82">
        <v>17491.5333</v>
      </c>
      <c r="N18" s="82"/>
      <c r="O18" s="82">
        <v>755.36236</v>
      </c>
      <c r="P18" s="82">
        <v>86210.06860000001</v>
      </c>
      <c r="Q18" s="82">
        <v>407167.30249000003</v>
      </c>
      <c r="R18" s="82">
        <v>80838.4369</v>
      </c>
      <c r="S18" s="80">
        <f t="shared" si="4"/>
        <v>19.853862627386533</v>
      </c>
      <c r="T18" s="81">
        <f t="shared" si="5"/>
        <v>93.76913649735802</v>
      </c>
      <c r="U18" s="82">
        <f t="shared" si="6"/>
        <v>7596.602369999993</v>
      </c>
      <c r="V18" s="82">
        <v>191572.074</v>
      </c>
      <c r="W18" s="82">
        <v>33080.134379999996</v>
      </c>
      <c r="X18" s="81">
        <f t="shared" si="7"/>
        <v>17.267722632683924</v>
      </c>
      <c r="Y18" s="82">
        <v>48186.65</v>
      </c>
      <c r="Z18" s="82">
        <v>12573.71592</v>
      </c>
      <c r="AA18" s="81">
        <f t="shared" si="8"/>
        <v>26.09377476956792</v>
      </c>
      <c r="AB18" s="81">
        <v>0</v>
      </c>
      <c r="AC18" s="81">
        <v>0</v>
      </c>
      <c r="AD18" s="81"/>
      <c r="AE18" s="82">
        <v>10945.42</v>
      </c>
      <c r="AF18" s="82">
        <v>1748.44146</v>
      </c>
      <c r="AG18" s="81">
        <f t="shared" si="9"/>
        <v>15.974183357057106</v>
      </c>
      <c r="AH18" s="82">
        <v>868.498</v>
      </c>
      <c r="AI18" s="82">
        <v>271.55442999999997</v>
      </c>
      <c r="AJ18" s="81">
        <f t="shared" si="10"/>
        <v>31.267133603071045</v>
      </c>
      <c r="AK18" s="82">
        <v>1666.7</v>
      </c>
      <c r="AL18" s="82">
        <v>291.675</v>
      </c>
      <c r="AM18" s="81">
        <f t="shared" si="16"/>
        <v>17.50014999700006</v>
      </c>
      <c r="AN18" s="82">
        <v>34</v>
      </c>
      <c r="AO18" s="82">
        <v>14.234110000000001</v>
      </c>
      <c r="AP18" s="81">
        <f t="shared" si="22"/>
        <v>41.86502941176471</v>
      </c>
      <c r="AQ18" s="82">
        <v>65503.47221</v>
      </c>
      <c r="AR18" s="82">
        <v>300268.52</v>
      </c>
      <c r="AS18" s="82">
        <v>65550.4552</v>
      </c>
      <c r="AT18" s="81">
        <f t="shared" si="11"/>
        <v>21.830611880326316</v>
      </c>
      <c r="AU18" s="81">
        <f t="shared" si="17"/>
        <v>100.07172595347215</v>
      </c>
      <c r="AV18" s="86">
        <v>14786.5482</v>
      </c>
      <c r="AW18" s="86">
        <v>99355.4</v>
      </c>
      <c r="AX18" s="86">
        <v>23596.9075</v>
      </c>
      <c r="AY18" s="81">
        <f t="shared" si="12"/>
        <v>23.75</v>
      </c>
      <c r="AZ18" s="81">
        <f t="shared" si="18"/>
        <v>159.58361059547354</v>
      </c>
      <c r="BA18" s="78">
        <v>4740.433660000001</v>
      </c>
      <c r="BB18" s="78">
        <v>500</v>
      </c>
      <c r="BC18" s="78">
        <v>118.75</v>
      </c>
      <c r="BD18" s="81">
        <f t="shared" si="13"/>
        <v>23.75</v>
      </c>
      <c r="BE18" s="83">
        <f t="shared" si="19"/>
        <v>2.5050450764034107</v>
      </c>
      <c r="BF18" s="78">
        <v>45976.49035</v>
      </c>
      <c r="BG18" s="78">
        <v>200413.12</v>
      </c>
      <c r="BH18" s="78">
        <v>41834.7977</v>
      </c>
      <c r="BI18" s="81">
        <f t="shared" si="14"/>
        <v>20.874280935300046</v>
      </c>
      <c r="BJ18" s="81">
        <f t="shared" si="20"/>
        <v>90.9917163783686</v>
      </c>
      <c r="BK18" s="84">
        <v>0</v>
      </c>
      <c r="BL18" s="84">
        <v>0</v>
      </c>
      <c r="BM18" s="84">
        <v>0</v>
      </c>
      <c r="BN18" s="83"/>
      <c r="BO18" s="83"/>
      <c r="BP18" s="84">
        <v>-202.45935999999998</v>
      </c>
      <c r="BQ18" s="84">
        <v>-202.45935999999998</v>
      </c>
      <c r="BR18" s="83">
        <f t="shared" si="21"/>
        <v>100</v>
      </c>
      <c r="BS18" s="84"/>
      <c r="BT18" s="84"/>
      <c r="BU18" s="84"/>
      <c r="BV18" s="83"/>
      <c r="BW18" s="84"/>
      <c r="BX18" s="83"/>
      <c r="BY18" s="83"/>
      <c r="BZ18" s="83"/>
      <c r="CA18" s="83"/>
      <c r="CB18" s="84">
        <v>1400</v>
      </c>
      <c r="CC18" s="84">
        <v>1400</v>
      </c>
      <c r="CD18" s="84">
        <v>0</v>
      </c>
      <c r="CE18" s="84">
        <v>0</v>
      </c>
      <c r="CF18" s="84">
        <v>1400</v>
      </c>
      <c r="CG18" s="84">
        <v>1400</v>
      </c>
      <c r="CH18" s="84">
        <v>0</v>
      </c>
      <c r="CI18" s="84">
        <v>0</v>
      </c>
      <c r="CJ18" s="83">
        <f t="shared" si="23"/>
        <v>100</v>
      </c>
      <c r="CK18" s="83">
        <f t="shared" si="24"/>
        <v>100</v>
      </c>
      <c r="CL18" s="83">
        <f t="shared" si="25"/>
      </c>
      <c r="CM18" s="83">
        <f t="shared" si="26"/>
      </c>
    </row>
    <row r="19" spans="1:91" ht="12">
      <c r="A19" s="21" t="s">
        <v>30</v>
      </c>
      <c r="B19" s="22" t="s">
        <v>31</v>
      </c>
      <c r="C19" s="55">
        <v>209492.916</v>
      </c>
      <c r="D19" s="55">
        <v>1106542.49492</v>
      </c>
      <c r="E19" s="55">
        <v>197004.85032</v>
      </c>
      <c r="F19" s="52">
        <f t="shared" si="0"/>
        <v>17.8036407299697</v>
      </c>
      <c r="G19" s="52">
        <f t="shared" si="1"/>
        <v>94.03890789319101</v>
      </c>
      <c r="H19" s="55">
        <v>77636.95869</v>
      </c>
      <c r="I19" s="55">
        <v>564163.6</v>
      </c>
      <c r="J19" s="55">
        <v>85764.24937</v>
      </c>
      <c r="K19" s="51">
        <f t="shared" si="2"/>
        <v>15.202017530021436</v>
      </c>
      <c r="L19" s="53">
        <f t="shared" si="3"/>
        <v>110.46832696325963</v>
      </c>
      <c r="M19" s="56">
        <v>61161.009450000005</v>
      </c>
      <c r="N19" s="56"/>
      <c r="O19" s="56">
        <v>5470.516519999999</v>
      </c>
      <c r="P19" s="56">
        <v>281590.51602000004</v>
      </c>
      <c r="Q19" s="56">
        <v>1159272.20361</v>
      </c>
      <c r="R19" s="56">
        <v>216746.20844</v>
      </c>
      <c r="S19" s="51">
        <f t="shared" si="4"/>
        <v>18.69674850868048</v>
      </c>
      <c r="T19" s="53">
        <f t="shared" si="5"/>
        <v>76.97212658419417</v>
      </c>
      <c r="U19" s="56">
        <f t="shared" si="6"/>
        <v>-19741.35811999999</v>
      </c>
      <c r="V19" s="56">
        <v>602433.57</v>
      </c>
      <c r="W19" s="56">
        <v>134751.00455</v>
      </c>
      <c r="X19" s="53">
        <f t="shared" si="7"/>
        <v>22.367778168470927</v>
      </c>
      <c r="Y19" s="56">
        <v>59757.218740000004</v>
      </c>
      <c r="Z19" s="56">
        <v>14261.15836</v>
      </c>
      <c r="AA19" s="53">
        <f t="shared" si="8"/>
        <v>23.86516417715059</v>
      </c>
      <c r="AB19" s="53">
        <v>0</v>
      </c>
      <c r="AC19" s="53">
        <v>0</v>
      </c>
      <c r="AD19" s="53"/>
      <c r="AE19" s="56">
        <v>30711.111760000003</v>
      </c>
      <c r="AF19" s="56">
        <v>4969.02363</v>
      </c>
      <c r="AG19" s="53">
        <f t="shared" si="9"/>
        <v>16.17988846783448</v>
      </c>
      <c r="AH19" s="56">
        <v>36681.73575</v>
      </c>
      <c r="AI19" s="56">
        <v>9838.58377</v>
      </c>
      <c r="AJ19" s="53">
        <f t="shared" si="10"/>
        <v>26.821478233891916</v>
      </c>
      <c r="AK19" s="56">
        <v>2099.3</v>
      </c>
      <c r="AL19" s="56">
        <v>498.6</v>
      </c>
      <c r="AM19" s="53">
        <f t="shared" si="16"/>
        <v>23.750774067546324</v>
      </c>
      <c r="AN19" s="56">
        <v>10139</v>
      </c>
      <c r="AO19" s="56">
        <v>2504.44068</v>
      </c>
      <c r="AP19" s="53">
        <f t="shared" si="22"/>
        <v>24.701062037676298</v>
      </c>
      <c r="AQ19" s="56">
        <v>150013.90533</v>
      </c>
      <c r="AR19" s="56">
        <v>545197.60572</v>
      </c>
      <c r="AS19" s="56">
        <v>113829.61175</v>
      </c>
      <c r="AT19" s="53">
        <f t="shared" si="11"/>
        <v>20.878597146382198</v>
      </c>
      <c r="AU19" s="53">
        <f t="shared" si="17"/>
        <v>75.8793736484615</v>
      </c>
      <c r="AV19" s="57">
        <v>20.3</v>
      </c>
      <c r="AW19" s="57">
        <v>13369.2</v>
      </c>
      <c r="AX19" s="57">
        <v>1343.7275</v>
      </c>
      <c r="AY19" s="53">
        <f t="shared" si="12"/>
        <v>10.05091927714448</v>
      </c>
      <c r="AZ19" s="53">
        <f t="shared" si="18"/>
        <v>6619.347290640394</v>
      </c>
      <c r="BA19" s="55">
        <v>23484.36368</v>
      </c>
      <c r="BB19" s="55">
        <v>51998.765719999996</v>
      </c>
      <c r="BC19" s="55">
        <v>9150.748599999999</v>
      </c>
      <c r="BD19" s="53">
        <f t="shared" si="13"/>
        <v>17.598011170638994</v>
      </c>
      <c r="BE19" s="54">
        <f t="shared" si="19"/>
        <v>38.96528228181484</v>
      </c>
      <c r="BF19" s="55">
        <v>126509.24165000001</v>
      </c>
      <c r="BG19" s="55">
        <v>479829.64</v>
      </c>
      <c r="BH19" s="55">
        <v>103335.13565000001</v>
      </c>
      <c r="BI19" s="53">
        <f t="shared" si="14"/>
        <v>21.53579667358607</v>
      </c>
      <c r="BJ19" s="53">
        <f t="shared" si="20"/>
        <v>81.68188687423059</v>
      </c>
      <c r="BK19" s="58">
        <v>0</v>
      </c>
      <c r="BL19" s="58">
        <v>0</v>
      </c>
      <c r="BM19" s="58">
        <v>0</v>
      </c>
      <c r="BN19" s="54"/>
      <c r="BO19" s="54"/>
      <c r="BP19" s="58">
        <v>-2818.7108</v>
      </c>
      <c r="BQ19" s="58">
        <v>-2818.7108</v>
      </c>
      <c r="BR19" s="54">
        <f t="shared" si="21"/>
        <v>100</v>
      </c>
      <c r="BS19" s="58"/>
      <c r="BT19" s="58"/>
      <c r="BU19" s="58"/>
      <c r="BV19" s="54"/>
      <c r="BW19" s="58"/>
      <c r="BX19" s="54"/>
      <c r="BY19" s="54"/>
      <c r="BZ19" s="54"/>
      <c r="CA19" s="54"/>
      <c r="CB19" s="58">
        <v>284543</v>
      </c>
      <c r="CC19" s="58">
        <v>206000</v>
      </c>
      <c r="CD19" s="58">
        <v>78543</v>
      </c>
      <c r="CE19" s="58">
        <v>0</v>
      </c>
      <c r="CF19" s="58">
        <v>284550.19123</v>
      </c>
      <c r="CG19" s="58">
        <v>205900</v>
      </c>
      <c r="CH19" s="58">
        <v>78543</v>
      </c>
      <c r="CI19" s="58">
        <v>107.19122999999999</v>
      </c>
      <c r="CJ19" s="54">
        <f t="shared" si="23"/>
        <v>100.00252729113</v>
      </c>
      <c r="CK19" s="54">
        <f t="shared" si="24"/>
        <v>99.9514563106796</v>
      </c>
      <c r="CL19" s="54">
        <f t="shared" si="25"/>
        <v>100</v>
      </c>
      <c r="CM19" s="54">
        <f t="shared" si="26"/>
      </c>
    </row>
    <row r="20" spans="1:91" s="85" customFormat="1" ht="12">
      <c r="A20" s="76" t="s">
        <v>32</v>
      </c>
      <c r="B20" s="77" t="s">
        <v>33</v>
      </c>
      <c r="C20" s="78">
        <v>124212.0658</v>
      </c>
      <c r="D20" s="78">
        <v>690698.79989</v>
      </c>
      <c r="E20" s="78">
        <v>153965.19444999998</v>
      </c>
      <c r="F20" s="79">
        <f t="shared" si="0"/>
        <v>22.291220786038764</v>
      </c>
      <c r="G20" s="79">
        <f t="shared" si="1"/>
        <v>123.9534931315827</v>
      </c>
      <c r="H20" s="78">
        <v>50400.036340000006</v>
      </c>
      <c r="I20" s="78">
        <v>263309.09479</v>
      </c>
      <c r="J20" s="78">
        <v>56703.02188</v>
      </c>
      <c r="K20" s="80">
        <f t="shared" si="2"/>
        <v>21.534775289559605</v>
      </c>
      <c r="L20" s="81">
        <f t="shared" si="3"/>
        <v>112.50591467331468</v>
      </c>
      <c r="M20" s="82">
        <v>36718.32023</v>
      </c>
      <c r="N20" s="82"/>
      <c r="O20" s="82">
        <v>5046.46388</v>
      </c>
      <c r="P20" s="82">
        <v>121603.93966999998</v>
      </c>
      <c r="Q20" s="82">
        <v>730537.46261</v>
      </c>
      <c r="R20" s="82">
        <v>154060.41261000003</v>
      </c>
      <c r="S20" s="80">
        <f t="shared" si="4"/>
        <v>21.088639596877965</v>
      </c>
      <c r="T20" s="81">
        <f t="shared" si="5"/>
        <v>126.69031367575599</v>
      </c>
      <c r="U20" s="82">
        <f t="shared" si="6"/>
        <v>-95.21816000004765</v>
      </c>
      <c r="V20" s="82">
        <v>372624.68270999996</v>
      </c>
      <c r="W20" s="82">
        <v>88428.47562000001</v>
      </c>
      <c r="X20" s="81">
        <f t="shared" si="7"/>
        <v>23.731244794865248</v>
      </c>
      <c r="Y20" s="82">
        <v>50316.82393</v>
      </c>
      <c r="Z20" s="82">
        <v>10506.983789999998</v>
      </c>
      <c r="AA20" s="81">
        <f t="shared" si="8"/>
        <v>20.881651442501926</v>
      </c>
      <c r="AB20" s="81">
        <v>0</v>
      </c>
      <c r="AC20" s="81">
        <v>0</v>
      </c>
      <c r="AD20" s="81"/>
      <c r="AE20" s="82">
        <v>18437.84</v>
      </c>
      <c r="AF20" s="82">
        <v>2908.4198199999996</v>
      </c>
      <c r="AG20" s="81">
        <f t="shared" si="9"/>
        <v>15.774189492912399</v>
      </c>
      <c r="AH20" s="82">
        <v>4296.58914</v>
      </c>
      <c r="AI20" s="82">
        <v>663.6125400000001</v>
      </c>
      <c r="AJ20" s="81">
        <f t="shared" si="10"/>
        <v>15.445101180886942</v>
      </c>
      <c r="AK20" s="82">
        <v>1776.7</v>
      </c>
      <c r="AL20" s="82">
        <v>421.96625</v>
      </c>
      <c r="AM20" s="81">
        <f t="shared" si="16"/>
        <v>23.75</v>
      </c>
      <c r="AN20" s="82">
        <v>18.3</v>
      </c>
      <c r="AO20" s="82">
        <v>4.10863</v>
      </c>
      <c r="AP20" s="81">
        <f t="shared" si="22"/>
        <v>22.451530054644806</v>
      </c>
      <c r="AQ20" s="82">
        <v>74056.07326</v>
      </c>
      <c r="AR20" s="82">
        <v>424705.0945</v>
      </c>
      <c r="AS20" s="82">
        <v>98282.56197</v>
      </c>
      <c r="AT20" s="81">
        <f t="shared" si="11"/>
        <v>23.141366384056877</v>
      </c>
      <c r="AU20" s="81">
        <f t="shared" si="17"/>
        <v>132.71370954944416</v>
      </c>
      <c r="AV20" s="86">
        <v>1993.2443999999998</v>
      </c>
      <c r="AW20" s="86">
        <v>38333.8</v>
      </c>
      <c r="AX20" s="86">
        <v>9104.2775</v>
      </c>
      <c r="AY20" s="81">
        <f t="shared" si="12"/>
        <v>23.75</v>
      </c>
      <c r="AZ20" s="81">
        <f t="shared" si="18"/>
        <v>456.7567078076327</v>
      </c>
      <c r="BA20" s="78">
        <v>517.84376</v>
      </c>
      <c r="BB20" s="78">
        <v>65099.4545</v>
      </c>
      <c r="BC20" s="78">
        <v>17179.45692</v>
      </c>
      <c r="BD20" s="81">
        <f t="shared" si="13"/>
        <v>26.389555875617976</v>
      </c>
      <c r="BE20" s="83">
        <f t="shared" si="19"/>
        <v>3317.498104061349</v>
      </c>
      <c r="BF20" s="78">
        <v>71494.98509999999</v>
      </c>
      <c r="BG20" s="78">
        <v>321271.84</v>
      </c>
      <c r="BH20" s="78">
        <v>71998.82755</v>
      </c>
      <c r="BI20" s="81">
        <f t="shared" si="14"/>
        <v>22.41056282741743</v>
      </c>
      <c r="BJ20" s="81">
        <f t="shared" si="20"/>
        <v>100.70472418351481</v>
      </c>
      <c r="BK20" s="84">
        <v>50</v>
      </c>
      <c r="BL20" s="84">
        <v>0</v>
      </c>
      <c r="BM20" s="84">
        <v>0</v>
      </c>
      <c r="BN20" s="83"/>
      <c r="BO20" s="83"/>
      <c r="BP20" s="84">
        <v>-1123.2119</v>
      </c>
      <c r="BQ20" s="84">
        <v>-1123.2119</v>
      </c>
      <c r="BR20" s="83">
        <f t="shared" si="21"/>
        <v>100</v>
      </c>
      <c r="BS20" s="84"/>
      <c r="BT20" s="84"/>
      <c r="BU20" s="84"/>
      <c r="BV20" s="83"/>
      <c r="BW20" s="84"/>
      <c r="BX20" s="83"/>
      <c r="BY20" s="83"/>
      <c r="BZ20" s="83"/>
      <c r="CA20" s="83"/>
      <c r="CB20" s="84">
        <v>19408.55312</v>
      </c>
      <c r="CC20" s="84">
        <v>19408.55312</v>
      </c>
      <c r="CD20" s="84">
        <v>0</v>
      </c>
      <c r="CE20" s="84">
        <v>0</v>
      </c>
      <c r="CF20" s="84">
        <v>16690.96936</v>
      </c>
      <c r="CG20" s="84">
        <v>16690.96936</v>
      </c>
      <c r="CH20" s="84">
        <v>0</v>
      </c>
      <c r="CI20" s="84">
        <v>0</v>
      </c>
      <c r="CJ20" s="83">
        <f t="shared" si="23"/>
        <v>85.99800952086632</v>
      </c>
      <c r="CK20" s="83">
        <f t="shared" si="24"/>
        <v>85.99800952086632</v>
      </c>
      <c r="CL20" s="83">
        <f t="shared" si="25"/>
      </c>
      <c r="CM20" s="83">
        <f t="shared" si="26"/>
      </c>
    </row>
    <row r="21" spans="1:91" ht="12">
      <c r="A21" s="21" t="s">
        <v>34</v>
      </c>
      <c r="B21" s="22" t="s">
        <v>35</v>
      </c>
      <c r="C21" s="55">
        <v>86245.45405</v>
      </c>
      <c r="D21" s="55">
        <v>674945.79885</v>
      </c>
      <c r="E21" s="55">
        <v>90221.10168</v>
      </c>
      <c r="F21" s="52">
        <f t="shared" si="0"/>
        <v>13.367162494191737</v>
      </c>
      <c r="G21" s="52">
        <f t="shared" si="1"/>
        <v>104.60968948890357</v>
      </c>
      <c r="H21" s="55">
        <v>34393.309479999996</v>
      </c>
      <c r="I21" s="55">
        <v>195412.5</v>
      </c>
      <c r="J21" s="55">
        <v>40081.736450000004</v>
      </c>
      <c r="K21" s="51">
        <f t="shared" si="2"/>
        <v>20.51134725260667</v>
      </c>
      <c r="L21" s="53">
        <f t="shared" si="3"/>
        <v>116.53934168012496</v>
      </c>
      <c r="M21" s="56">
        <v>27646.51943</v>
      </c>
      <c r="N21" s="56"/>
      <c r="O21" s="56">
        <v>2685.9727000000003</v>
      </c>
      <c r="P21" s="56">
        <v>91808.1578</v>
      </c>
      <c r="Q21" s="56">
        <v>680054.3749500001</v>
      </c>
      <c r="R21" s="56">
        <v>114898.38270999999</v>
      </c>
      <c r="S21" s="51">
        <f t="shared" si="4"/>
        <v>16.895469971566275</v>
      </c>
      <c r="T21" s="53">
        <f t="shared" si="5"/>
        <v>125.15051544798558</v>
      </c>
      <c r="U21" s="56">
        <f t="shared" si="6"/>
        <v>-24677.281029999984</v>
      </c>
      <c r="V21" s="56">
        <v>280356.063</v>
      </c>
      <c r="W21" s="56">
        <v>66039.64976</v>
      </c>
      <c r="X21" s="53">
        <f t="shared" si="7"/>
        <v>23.555634593142365</v>
      </c>
      <c r="Y21" s="56">
        <v>209601.84</v>
      </c>
      <c r="Z21" s="56">
        <v>12294.640039999998</v>
      </c>
      <c r="AA21" s="53">
        <f t="shared" si="8"/>
        <v>5.865711884972002</v>
      </c>
      <c r="AB21" s="53">
        <v>0</v>
      </c>
      <c r="AC21" s="53">
        <v>0</v>
      </c>
      <c r="AD21" s="53"/>
      <c r="AE21" s="56">
        <v>9450.153</v>
      </c>
      <c r="AF21" s="56">
        <v>1173.5131299999998</v>
      </c>
      <c r="AG21" s="53">
        <f t="shared" si="9"/>
        <v>12.417927307631949</v>
      </c>
      <c r="AH21" s="56">
        <v>2389.4</v>
      </c>
      <c r="AI21" s="56">
        <v>634.8735300000001</v>
      </c>
      <c r="AJ21" s="53">
        <f t="shared" si="10"/>
        <v>26.570416422532855</v>
      </c>
      <c r="AK21" s="56">
        <v>1677</v>
      </c>
      <c r="AL21" s="56">
        <v>479.4625</v>
      </c>
      <c r="AM21" s="53">
        <f t="shared" si="16"/>
        <v>28.590488968395945</v>
      </c>
      <c r="AN21" s="56">
        <v>150</v>
      </c>
      <c r="AO21" s="56">
        <v>1.4981</v>
      </c>
      <c r="AP21" s="53">
        <f t="shared" si="22"/>
        <v>0.9987333333333333</v>
      </c>
      <c r="AQ21" s="56">
        <v>52250.1944</v>
      </c>
      <c r="AR21" s="56">
        <v>480325.433</v>
      </c>
      <c r="AS21" s="56">
        <v>66849.94505</v>
      </c>
      <c r="AT21" s="53">
        <f t="shared" si="11"/>
        <v>13.91763593122082</v>
      </c>
      <c r="AU21" s="53">
        <f t="shared" si="17"/>
        <v>127.94200254688431</v>
      </c>
      <c r="AV21" s="57">
        <v>1449.414</v>
      </c>
      <c r="AW21" s="57">
        <v>43440.7</v>
      </c>
      <c r="AX21" s="57">
        <v>10317.16625</v>
      </c>
      <c r="AY21" s="53">
        <f t="shared" si="12"/>
        <v>23.75</v>
      </c>
      <c r="AZ21" s="53">
        <f t="shared" si="18"/>
        <v>711.8163788951949</v>
      </c>
      <c r="BA21" s="55">
        <v>3394.79925</v>
      </c>
      <c r="BB21" s="55">
        <v>184915.38</v>
      </c>
      <c r="BC21" s="55">
        <v>119.4625</v>
      </c>
      <c r="BD21" s="53">
        <f t="shared" si="13"/>
        <v>0.06460387448572423</v>
      </c>
      <c r="BE21" s="54">
        <f t="shared" si="19"/>
        <v>3.518985695545915</v>
      </c>
      <c r="BF21" s="55">
        <v>47405.98115</v>
      </c>
      <c r="BG21" s="55">
        <v>251969.353</v>
      </c>
      <c r="BH21" s="55">
        <v>56413.3163</v>
      </c>
      <c r="BI21" s="53">
        <f t="shared" si="14"/>
        <v>22.38895946206601</v>
      </c>
      <c r="BJ21" s="53">
        <f t="shared" si="20"/>
        <v>119.00041921186985</v>
      </c>
      <c r="BK21" s="58">
        <v>0</v>
      </c>
      <c r="BL21" s="58">
        <v>0</v>
      </c>
      <c r="BM21" s="58">
        <v>0</v>
      </c>
      <c r="BN21" s="54"/>
      <c r="BO21" s="54"/>
      <c r="BP21" s="58">
        <v>-792.13415</v>
      </c>
      <c r="BQ21" s="58">
        <v>-16710.57982</v>
      </c>
      <c r="BR21" s="58">
        <f t="shared" si="21"/>
        <v>2109.564373660699</v>
      </c>
      <c r="BS21" s="58"/>
      <c r="BT21" s="58"/>
      <c r="BU21" s="58"/>
      <c r="BV21" s="54"/>
      <c r="BW21" s="58"/>
      <c r="BX21" s="54"/>
      <c r="BY21" s="54"/>
      <c r="BZ21" s="54"/>
      <c r="CA21" s="54"/>
      <c r="CB21" s="58">
        <v>6078</v>
      </c>
      <c r="CC21" s="58">
        <v>6078</v>
      </c>
      <c r="CD21" s="58">
        <v>0</v>
      </c>
      <c r="CE21" s="58">
        <v>0</v>
      </c>
      <c r="CF21" s="58">
        <v>6078</v>
      </c>
      <c r="CG21" s="58">
        <v>6078</v>
      </c>
      <c r="CH21" s="58">
        <v>0</v>
      </c>
      <c r="CI21" s="58">
        <v>0</v>
      </c>
      <c r="CJ21" s="54">
        <f t="shared" si="23"/>
        <v>100</v>
      </c>
      <c r="CK21" s="54">
        <f t="shared" si="24"/>
        <v>100</v>
      </c>
      <c r="CL21" s="54">
        <f t="shared" si="25"/>
      </c>
      <c r="CM21" s="54">
        <f t="shared" si="26"/>
      </c>
    </row>
    <row r="22" spans="1:91" s="85" customFormat="1" ht="12">
      <c r="A22" s="76" t="s">
        <v>36</v>
      </c>
      <c r="B22" s="77" t="s">
        <v>37</v>
      </c>
      <c r="C22" s="78">
        <v>90598.91567</v>
      </c>
      <c r="D22" s="78">
        <v>366103.61533999996</v>
      </c>
      <c r="E22" s="78">
        <v>84851.53856999999</v>
      </c>
      <c r="F22" s="79">
        <f t="shared" si="0"/>
        <v>23.17691905096279</v>
      </c>
      <c r="G22" s="79">
        <f t="shared" si="1"/>
        <v>93.65624074251129</v>
      </c>
      <c r="H22" s="78">
        <v>37910.194950000005</v>
      </c>
      <c r="I22" s="78">
        <v>133124.7</v>
      </c>
      <c r="J22" s="78">
        <v>30425.39868</v>
      </c>
      <c r="K22" s="80">
        <f t="shared" si="2"/>
        <v>22.85481107563059</v>
      </c>
      <c r="L22" s="81">
        <f t="shared" si="3"/>
        <v>80.25650809796217</v>
      </c>
      <c r="M22" s="82">
        <v>24333.64704</v>
      </c>
      <c r="N22" s="82"/>
      <c r="O22" s="82">
        <v>783.16987</v>
      </c>
      <c r="P22" s="82">
        <v>86131.46733999997</v>
      </c>
      <c r="Q22" s="82">
        <v>383244.0211</v>
      </c>
      <c r="R22" s="82">
        <v>81726.8963</v>
      </c>
      <c r="S22" s="80">
        <f t="shared" si="4"/>
        <v>21.32502838933395</v>
      </c>
      <c r="T22" s="81">
        <f t="shared" si="5"/>
        <v>94.88622314697932</v>
      </c>
      <c r="U22" s="82">
        <f t="shared" si="6"/>
        <v>3124.6422699999966</v>
      </c>
      <c r="V22" s="82">
        <v>169549.144</v>
      </c>
      <c r="W22" s="82">
        <v>37989.58319</v>
      </c>
      <c r="X22" s="81">
        <f t="shared" si="7"/>
        <v>22.40623709076349</v>
      </c>
      <c r="Y22" s="82">
        <v>43437.95</v>
      </c>
      <c r="Z22" s="82">
        <v>8761.92438</v>
      </c>
      <c r="AA22" s="81">
        <f t="shared" si="8"/>
        <v>20.17112773507958</v>
      </c>
      <c r="AB22" s="81">
        <v>0</v>
      </c>
      <c r="AC22" s="81">
        <v>0</v>
      </c>
      <c r="AD22" s="81"/>
      <c r="AE22" s="82">
        <v>7845.214</v>
      </c>
      <c r="AF22" s="82">
        <v>1501.6621200000002</v>
      </c>
      <c r="AG22" s="81">
        <f t="shared" si="9"/>
        <v>19.14112374754851</v>
      </c>
      <c r="AH22" s="82">
        <v>25072.35511</v>
      </c>
      <c r="AI22" s="82">
        <v>6178.58443</v>
      </c>
      <c r="AJ22" s="81">
        <f t="shared" si="10"/>
        <v>24.643015795256098</v>
      </c>
      <c r="AK22" s="82">
        <v>3576.6</v>
      </c>
      <c r="AL22" s="82">
        <v>882.425</v>
      </c>
      <c r="AM22" s="81">
        <f t="shared" si="16"/>
        <v>24.672174691047363</v>
      </c>
      <c r="AN22" s="82">
        <v>0</v>
      </c>
      <c r="AO22" s="82">
        <v>0</v>
      </c>
      <c r="AP22" s="81"/>
      <c r="AQ22" s="82">
        <v>53055.428</v>
      </c>
      <c r="AR22" s="82">
        <v>233484.51</v>
      </c>
      <c r="AS22" s="82">
        <v>54931.734549999994</v>
      </c>
      <c r="AT22" s="81">
        <f t="shared" si="11"/>
        <v>23.52692885279627</v>
      </c>
      <c r="AU22" s="81">
        <f t="shared" si="17"/>
        <v>103.53650252336102</v>
      </c>
      <c r="AV22" s="86">
        <v>13833.561599999999</v>
      </c>
      <c r="AW22" s="86">
        <v>69559.7</v>
      </c>
      <c r="AX22" s="86">
        <v>16520.42875</v>
      </c>
      <c r="AY22" s="81">
        <f t="shared" si="12"/>
        <v>23.75</v>
      </c>
      <c r="AZ22" s="81">
        <f t="shared" si="18"/>
        <v>119.42281552423925</v>
      </c>
      <c r="BA22" s="78">
        <v>2587.5866499999997</v>
      </c>
      <c r="BB22" s="78">
        <v>10701.7</v>
      </c>
      <c r="BC22" s="78">
        <v>2541.65375</v>
      </c>
      <c r="BD22" s="81">
        <f t="shared" si="13"/>
        <v>23.75</v>
      </c>
      <c r="BE22" s="83">
        <f t="shared" si="19"/>
        <v>98.2248749041892</v>
      </c>
      <c r="BF22" s="78">
        <v>36634.27975</v>
      </c>
      <c r="BG22" s="78">
        <v>153148.11</v>
      </c>
      <c r="BH22" s="78">
        <v>35794.65205</v>
      </c>
      <c r="BI22" s="81">
        <f t="shared" si="14"/>
        <v>23.372571852176304</v>
      </c>
      <c r="BJ22" s="81">
        <f t="shared" si="20"/>
        <v>97.7080818683217</v>
      </c>
      <c r="BK22" s="84">
        <v>0</v>
      </c>
      <c r="BL22" s="84">
        <v>75</v>
      </c>
      <c r="BM22" s="84">
        <v>75</v>
      </c>
      <c r="BN22" s="83">
        <f t="shared" si="15"/>
        <v>100</v>
      </c>
      <c r="BO22" s="83"/>
      <c r="BP22" s="84">
        <v>-505.59466</v>
      </c>
      <c r="BQ22" s="84">
        <v>-505.59466</v>
      </c>
      <c r="BR22" s="83">
        <f t="shared" si="21"/>
        <v>100</v>
      </c>
      <c r="BS22" s="84"/>
      <c r="BT22" s="84"/>
      <c r="BU22" s="84"/>
      <c r="BV22" s="83"/>
      <c r="BW22" s="84"/>
      <c r="BX22" s="83"/>
      <c r="BY22" s="83"/>
      <c r="BZ22" s="83"/>
      <c r="CA22" s="83"/>
      <c r="CB22" s="84">
        <v>0</v>
      </c>
      <c r="CC22" s="84">
        <v>0</v>
      </c>
      <c r="CD22" s="84">
        <v>0</v>
      </c>
      <c r="CE22" s="84">
        <v>0</v>
      </c>
      <c r="CF22" s="84">
        <v>0</v>
      </c>
      <c r="CG22" s="84">
        <v>0</v>
      </c>
      <c r="CH22" s="84">
        <v>0</v>
      </c>
      <c r="CI22" s="84">
        <v>0</v>
      </c>
      <c r="CJ22" s="83">
        <f t="shared" si="23"/>
      </c>
      <c r="CK22" s="83">
        <f t="shared" si="24"/>
      </c>
      <c r="CL22" s="83">
        <f t="shared" si="25"/>
      </c>
      <c r="CM22" s="83">
        <f t="shared" si="26"/>
      </c>
    </row>
    <row r="23" spans="1:91" ht="12">
      <c r="A23" s="21" t="s">
        <v>38</v>
      </c>
      <c r="B23" s="22" t="s">
        <v>39</v>
      </c>
      <c r="C23" s="55">
        <v>115955.18418000001</v>
      </c>
      <c r="D23" s="55">
        <v>593568.67095</v>
      </c>
      <c r="E23" s="55">
        <v>129350.22608</v>
      </c>
      <c r="F23" s="52">
        <f t="shared" si="0"/>
        <v>21.791956417271212</v>
      </c>
      <c r="G23" s="52">
        <f t="shared" si="1"/>
        <v>111.55191291767217</v>
      </c>
      <c r="H23" s="55">
        <v>48151.73524</v>
      </c>
      <c r="I23" s="55">
        <v>223782.5</v>
      </c>
      <c r="J23" s="55">
        <v>51206.98473</v>
      </c>
      <c r="K23" s="51">
        <f t="shared" si="2"/>
        <v>22.882479519175984</v>
      </c>
      <c r="L23" s="53">
        <f t="shared" si="3"/>
        <v>106.3450454584282</v>
      </c>
      <c r="M23" s="56">
        <v>33257.04302</v>
      </c>
      <c r="N23" s="56"/>
      <c r="O23" s="56">
        <v>1569.89698</v>
      </c>
      <c r="P23" s="56">
        <v>109588.02642</v>
      </c>
      <c r="Q23" s="56">
        <v>610746.00809</v>
      </c>
      <c r="R23" s="56">
        <v>110702.46267000001</v>
      </c>
      <c r="S23" s="51">
        <f t="shared" si="4"/>
        <v>18.12577752512904</v>
      </c>
      <c r="T23" s="53">
        <f t="shared" si="5"/>
        <v>101.01693249381907</v>
      </c>
      <c r="U23" s="56">
        <f t="shared" si="6"/>
        <v>18647.763409999985</v>
      </c>
      <c r="V23" s="56">
        <v>338046.1585</v>
      </c>
      <c r="W23" s="56">
        <v>66438.2207</v>
      </c>
      <c r="X23" s="53">
        <f t="shared" si="7"/>
        <v>19.65359434782632</v>
      </c>
      <c r="Y23" s="56">
        <v>40339.3</v>
      </c>
      <c r="Z23" s="56">
        <v>5735.59687</v>
      </c>
      <c r="AA23" s="53">
        <f t="shared" si="8"/>
        <v>14.218384726556978</v>
      </c>
      <c r="AB23" s="53">
        <v>0</v>
      </c>
      <c r="AC23" s="53">
        <v>0</v>
      </c>
      <c r="AD23" s="53"/>
      <c r="AE23" s="56">
        <v>17239.485399999998</v>
      </c>
      <c r="AF23" s="56">
        <v>2641.4073</v>
      </c>
      <c r="AG23" s="53">
        <f t="shared" si="9"/>
        <v>15.321845395686811</v>
      </c>
      <c r="AH23" s="56">
        <v>8279.97</v>
      </c>
      <c r="AI23" s="56">
        <v>1748.46698</v>
      </c>
      <c r="AJ23" s="53">
        <f t="shared" si="10"/>
        <v>21.116827476428053</v>
      </c>
      <c r="AK23" s="56">
        <v>2053</v>
      </c>
      <c r="AL23" s="56">
        <v>457.7875</v>
      </c>
      <c r="AM23" s="53">
        <f t="shared" si="16"/>
        <v>22.298465660009743</v>
      </c>
      <c r="AN23" s="56">
        <v>1900</v>
      </c>
      <c r="AO23" s="56">
        <v>377.53098</v>
      </c>
      <c r="AP23" s="53">
        <f t="shared" si="22"/>
        <v>19.87005157894737</v>
      </c>
      <c r="AQ23" s="56">
        <v>68513.38465</v>
      </c>
      <c r="AR23" s="56">
        <v>371981.6025</v>
      </c>
      <c r="AS23" s="56">
        <v>80338.6729</v>
      </c>
      <c r="AT23" s="53">
        <f t="shared" si="11"/>
        <v>21.59748556381898</v>
      </c>
      <c r="AU23" s="53">
        <f t="shared" si="17"/>
        <v>117.2598220193169</v>
      </c>
      <c r="AV23" s="57">
        <v>8009.3682</v>
      </c>
      <c r="AW23" s="57">
        <v>61278.2</v>
      </c>
      <c r="AX23" s="57">
        <v>14553.5725</v>
      </c>
      <c r="AY23" s="53">
        <f t="shared" si="12"/>
        <v>23.75</v>
      </c>
      <c r="AZ23" s="53">
        <f t="shared" si="18"/>
        <v>181.7068729590931</v>
      </c>
      <c r="BA23" s="55">
        <v>153.347</v>
      </c>
      <c r="BB23" s="55">
        <v>2247.2265</v>
      </c>
      <c r="BC23" s="55">
        <v>129.632</v>
      </c>
      <c r="BD23" s="53">
        <f t="shared" si="13"/>
        <v>5.768532900444169</v>
      </c>
      <c r="BE23" s="54">
        <f t="shared" si="19"/>
        <v>84.53507404774791</v>
      </c>
      <c r="BF23" s="55">
        <v>60310.66945</v>
      </c>
      <c r="BG23" s="55">
        <v>308231.622</v>
      </c>
      <c r="BH23" s="55">
        <v>65430.9144</v>
      </c>
      <c r="BI23" s="53">
        <f t="shared" si="14"/>
        <v>21.22783962769401</v>
      </c>
      <c r="BJ23" s="53">
        <f t="shared" si="20"/>
        <v>108.4897829798505</v>
      </c>
      <c r="BK23" s="58">
        <v>40</v>
      </c>
      <c r="BL23" s="58">
        <v>224.554</v>
      </c>
      <c r="BM23" s="58">
        <v>224.554</v>
      </c>
      <c r="BN23" s="54">
        <f t="shared" si="15"/>
        <v>100</v>
      </c>
      <c r="BO23" s="54">
        <f>BM23/BK23*100</f>
        <v>561.385</v>
      </c>
      <c r="BP23" s="58">
        <v>-2195.43155</v>
      </c>
      <c r="BQ23" s="58">
        <v>-2195.43155</v>
      </c>
      <c r="BR23" s="54">
        <f t="shared" si="21"/>
        <v>100</v>
      </c>
      <c r="BS23" s="58"/>
      <c r="BT23" s="58"/>
      <c r="BU23" s="58"/>
      <c r="BV23" s="54"/>
      <c r="BW23" s="58"/>
      <c r="BX23" s="54"/>
      <c r="BY23" s="54"/>
      <c r="BZ23" s="54"/>
      <c r="CA23" s="54"/>
      <c r="CB23" s="58">
        <v>37800</v>
      </c>
      <c r="CC23" s="58">
        <v>26900</v>
      </c>
      <c r="CD23" s="58">
        <v>10900</v>
      </c>
      <c r="CE23" s="58">
        <v>0</v>
      </c>
      <c r="CF23" s="58">
        <v>34800</v>
      </c>
      <c r="CG23" s="58">
        <v>26900</v>
      </c>
      <c r="CH23" s="58">
        <v>7900</v>
      </c>
      <c r="CI23" s="58">
        <v>0</v>
      </c>
      <c r="CJ23" s="54">
        <f t="shared" si="23"/>
        <v>92.06349206349206</v>
      </c>
      <c r="CK23" s="54">
        <f t="shared" si="24"/>
        <v>100</v>
      </c>
      <c r="CL23" s="54">
        <f t="shared" si="25"/>
        <v>72.47706422018348</v>
      </c>
      <c r="CM23" s="54">
        <f t="shared" si="26"/>
      </c>
    </row>
    <row r="24" spans="1:91" s="85" customFormat="1" ht="12">
      <c r="A24" s="76" t="s">
        <v>40</v>
      </c>
      <c r="B24" s="77" t="s">
        <v>88</v>
      </c>
      <c r="C24" s="78">
        <v>99828.55457</v>
      </c>
      <c r="D24" s="78">
        <v>552262.18082</v>
      </c>
      <c r="E24" s="78">
        <v>110821.30517</v>
      </c>
      <c r="F24" s="79">
        <f t="shared" si="0"/>
        <v>20.066792371234314</v>
      </c>
      <c r="G24" s="79">
        <f t="shared" si="1"/>
        <v>111.01162953560734</v>
      </c>
      <c r="H24" s="78">
        <v>42671.571509999994</v>
      </c>
      <c r="I24" s="78">
        <v>200354.65</v>
      </c>
      <c r="J24" s="78">
        <v>42657.231700000004</v>
      </c>
      <c r="K24" s="80">
        <f t="shared" si="2"/>
        <v>21.290861829261264</v>
      </c>
      <c r="L24" s="81">
        <f t="shared" si="3"/>
        <v>99.96639493345909</v>
      </c>
      <c r="M24" s="82">
        <v>34306.78888</v>
      </c>
      <c r="N24" s="82"/>
      <c r="O24" s="82">
        <v>952.9132900000001</v>
      </c>
      <c r="P24" s="82">
        <v>117468.48384999999</v>
      </c>
      <c r="Q24" s="82">
        <v>570164.43693</v>
      </c>
      <c r="R24" s="82">
        <v>105148.14898</v>
      </c>
      <c r="S24" s="80">
        <f t="shared" si="4"/>
        <v>18.441723504566667</v>
      </c>
      <c r="T24" s="81">
        <f t="shared" si="5"/>
        <v>89.51179544827335</v>
      </c>
      <c r="U24" s="82">
        <f t="shared" si="6"/>
        <v>5673.156190000009</v>
      </c>
      <c r="V24" s="82">
        <v>320613.8</v>
      </c>
      <c r="W24" s="82">
        <v>68897.87467</v>
      </c>
      <c r="X24" s="81">
        <f t="shared" si="7"/>
        <v>21.489366543174377</v>
      </c>
      <c r="Y24" s="82">
        <v>55460.7</v>
      </c>
      <c r="Z24" s="82">
        <v>12288.67</v>
      </c>
      <c r="AA24" s="81">
        <f t="shared" si="8"/>
        <v>22.157437608973563</v>
      </c>
      <c r="AB24" s="81">
        <v>0</v>
      </c>
      <c r="AC24" s="81">
        <v>0</v>
      </c>
      <c r="AD24" s="81"/>
      <c r="AE24" s="82">
        <v>15540.184</v>
      </c>
      <c r="AF24" s="82">
        <v>1825.25029</v>
      </c>
      <c r="AG24" s="81">
        <f t="shared" si="9"/>
        <v>11.745358291767975</v>
      </c>
      <c r="AH24" s="82">
        <v>1463.4</v>
      </c>
      <c r="AI24" s="82">
        <v>282.50077000000005</v>
      </c>
      <c r="AJ24" s="81">
        <f t="shared" si="10"/>
        <v>19.30441232745661</v>
      </c>
      <c r="AK24" s="82">
        <v>3262.7</v>
      </c>
      <c r="AL24" s="82">
        <v>792.6375</v>
      </c>
      <c r="AM24" s="81">
        <f t="shared" si="16"/>
        <v>24.293913016826558</v>
      </c>
      <c r="AN24" s="82">
        <v>0</v>
      </c>
      <c r="AO24" s="82">
        <v>0</v>
      </c>
      <c r="AP24" s="81"/>
      <c r="AQ24" s="82">
        <v>58406.402649999996</v>
      </c>
      <c r="AR24" s="82">
        <v>352343.601</v>
      </c>
      <c r="AS24" s="82">
        <v>68600.14365000001</v>
      </c>
      <c r="AT24" s="81">
        <f t="shared" si="11"/>
        <v>19.469672063095025</v>
      </c>
      <c r="AU24" s="81">
        <f t="shared" si="17"/>
        <v>117.45312249598037</v>
      </c>
      <c r="AV24" s="86">
        <v>4509.4743</v>
      </c>
      <c r="AW24" s="86">
        <v>59489.6</v>
      </c>
      <c r="AX24" s="86">
        <v>14128.78</v>
      </c>
      <c r="AY24" s="81">
        <f t="shared" si="12"/>
        <v>23.75</v>
      </c>
      <c r="AZ24" s="81">
        <f t="shared" si="18"/>
        <v>313.31323919508753</v>
      </c>
      <c r="BA24" s="78">
        <v>5162.879150000001</v>
      </c>
      <c r="BB24" s="78">
        <v>42032</v>
      </c>
      <c r="BC24" s="78">
        <v>306.6125</v>
      </c>
      <c r="BD24" s="81">
        <f t="shared" si="13"/>
        <v>0.7294739722116482</v>
      </c>
      <c r="BE24" s="83">
        <f t="shared" si="19"/>
        <v>5.93878901852661</v>
      </c>
      <c r="BF24" s="78">
        <v>48649.0492</v>
      </c>
      <c r="BG24" s="78">
        <v>250812.001</v>
      </c>
      <c r="BH24" s="78">
        <v>54154.75115</v>
      </c>
      <c r="BI24" s="81">
        <f t="shared" si="14"/>
        <v>21.591770303686545</v>
      </c>
      <c r="BJ24" s="81">
        <f t="shared" si="20"/>
        <v>111.31718304990017</v>
      </c>
      <c r="BK24" s="84">
        <v>85</v>
      </c>
      <c r="BL24" s="84">
        <v>10</v>
      </c>
      <c r="BM24" s="84">
        <v>10</v>
      </c>
      <c r="BN24" s="83">
        <f t="shared" si="15"/>
        <v>100</v>
      </c>
      <c r="BO24" s="83">
        <f>BM24/BK24*100</f>
        <v>11.76470588235294</v>
      </c>
      <c r="BP24" s="84">
        <v>-436.07018</v>
      </c>
      <c r="BQ24" s="84">
        <v>-436.07018</v>
      </c>
      <c r="BR24" s="83">
        <f t="shared" si="21"/>
        <v>100</v>
      </c>
      <c r="BS24" s="84"/>
      <c r="BT24" s="84"/>
      <c r="BU24" s="84"/>
      <c r="BV24" s="83"/>
      <c r="BW24" s="84"/>
      <c r="BX24" s="83"/>
      <c r="BY24" s="83"/>
      <c r="BZ24" s="83"/>
      <c r="CA24" s="83"/>
      <c r="CB24" s="84">
        <v>0</v>
      </c>
      <c r="CC24" s="84">
        <v>0</v>
      </c>
      <c r="CD24" s="84">
        <v>0</v>
      </c>
      <c r="CE24" s="84">
        <v>0</v>
      </c>
      <c r="CF24" s="84">
        <v>0</v>
      </c>
      <c r="CG24" s="84">
        <v>0</v>
      </c>
      <c r="CH24" s="84">
        <v>0</v>
      </c>
      <c r="CI24" s="84">
        <v>0</v>
      </c>
      <c r="CJ24" s="83">
        <f t="shared" si="23"/>
      </c>
      <c r="CK24" s="83">
        <f t="shared" si="24"/>
      </c>
      <c r="CL24" s="83">
        <f t="shared" si="25"/>
      </c>
      <c r="CM24" s="83">
        <f t="shared" si="26"/>
      </c>
    </row>
    <row r="25" spans="1:91" ht="12">
      <c r="A25" s="21" t="s">
        <v>41</v>
      </c>
      <c r="B25" s="22" t="s">
        <v>87</v>
      </c>
      <c r="C25" s="55">
        <v>79876.19132</v>
      </c>
      <c r="D25" s="55">
        <v>404965.8828</v>
      </c>
      <c r="E25" s="55">
        <v>96028.26986</v>
      </c>
      <c r="F25" s="52">
        <f t="shared" si="0"/>
        <v>23.712681472336612</v>
      </c>
      <c r="G25" s="52">
        <f t="shared" si="1"/>
        <v>120.22139297464942</v>
      </c>
      <c r="H25" s="55">
        <v>15323.88085</v>
      </c>
      <c r="I25" s="55">
        <v>79588.8</v>
      </c>
      <c r="J25" s="55">
        <v>16774.97821</v>
      </c>
      <c r="K25" s="51">
        <f t="shared" si="2"/>
        <v>21.077058844963112</v>
      </c>
      <c r="L25" s="53">
        <f t="shared" si="3"/>
        <v>109.46951607235971</v>
      </c>
      <c r="M25" s="56">
        <v>11778.0535</v>
      </c>
      <c r="N25" s="56"/>
      <c r="O25" s="56">
        <v>926.84478</v>
      </c>
      <c r="P25" s="56">
        <v>83927.10587999999</v>
      </c>
      <c r="Q25" s="56">
        <v>406718.96332</v>
      </c>
      <c r="R25" s="56">
        <v>96754.29946</v>
      </c>
      <c r="S25" s="51">
        <f t="shared" si="4"/>
        <v>23.788981627560666</v>
      </c>
      <c r="T25" s="53">
        <f t="shared" si="5"/>
        <v>115.2837315733733</v>
      </c>
      <c r="U25" s="56">
        <f t="shared" si="6"/>
        <v>-726.0295999999944</v>
      </c>
      <c r="V25" s="56">
        <v>163753.29183</v>
      </c>
      <c r="W25" s="56">
        <v>36383.1579</v>
      </c>
      <c r="X25" s="53">
        <f t="shared" si="7"/>
        <v>22.218275732600883</v>
      </c>
      <c r="Y25" s="56">
        <v>25466.6</v>
      </c>
      <c r="Z25" s="56">
        <v>5965.856849999999</v>
      </c>
      <c r="AA25" s="53">
        <f t="shared" si="8"/>
        <v>23.426200788483737</v>
      </c>
      <c r="AB25" s="53">
        <v>0</v>
      </c>
      <c r="AC25" s="53">
        <v>0</v>
      </c>
      <c r="AD25" s="53"/>
      <c r="AE25" s="56">
        <v>9738.002</v>
      </c>
      <c r="AF25" s="56">
        <v>1247.77203</v>
      </c>
      <c r="AG25" s="53">
        <f t="shared" si="9"/>
        <v>12.813429592641285</v>
      </c>
      <c r="AH25" s="56">
        <v>150</v>
      </c>
      <c r="AI25" s="56">
        <v>54.412</v>
      </c>
      <c r="AJ25" s="53">
        <f t="shared" si="10"/>
        <v>36.27466666666667</v>
      </c>
      <c r="AK25" s="56">
        <v>2355.537</v>
      </c>
      <c r="AL25" s="56">
        <v>622</v>
      </c>
      <c r="AM25" s="53">
        <f t="shared" si="16"/>
        <v>26.405868385850024</v>
      </c>
      <c r="AN25" s="56">
        <v>0</v>
      </c>
      <c r="AO25" s="56">
        <v>0</v>
      </c>
      <c r="AP25" s="53"/>
      <c r="AQ25" s="56">
        <v>66132.1113</v>
      </c>
      <c r="AR25" s="56">
        <v>325844.516</v>
      </c>
      <c r="AS25" s="56">
        <v>79720.72485</v>
      </c>
      <c r="AT25" s="53">
        <f t="shared" si="11"/>
        <v>24.46587895006955</v>
      </c>
      <c r="AU25" s="53">
        <f t="shared" si="17"/>
        <v>120.54767840143037</v>
      </c>
      <c r="AV25" s="57">
        <v>17935.887600000002</v>
      </c>
      <c r="AW25" s="57">
        <v>114882.5</v>
      </c>
      <c r="AX25" s="57">
        <v>27284.59375</v>
      </c>
      <c r="AY25" s="53">
        <f t="shared" si="12"/>
        <v>23.75</v>
      </c>
      <c r="AZ25" s="53">
        <f t="shared" si="18"/>
        <v>152.1229077617547</v>
      </c>
      <c r="BA25" s="56">
        <v>106.0875</v>
      </c>
      <c r="BB25" s="56">
        <v>7546.417</v>
      </c>
      <c r="BC25" s="56">
        <v>133.475</v>
      </c>
      <c r="BD25" s="53">
        <f t="shared" si="13"/>
        <v>1.7687201754156971</v>
      </c>
      <c r="BE25" s="54">
        <f t="shared" si="19"/>
        <v>125.81595381171202</v>
      </c>
      <c r="BF25" s="55">
        <v>48080.1362</v>
      </c>
      <c r="BG25" s="55">
        <v>203260.302</v>
      </c>
      <c r="BH25" s="55">
        <v>52147.3591</v>
      </c>
      <c r="BI25" s="53">
        <f t="shared" si="14"/>
        <v>25.655456863386934</v>
      </c>
      <c r="BJ25" s="53">
        <f t="shared" si="20"/>
        <v>108.45925827473009</v>
      </c>
      <c r="BK25" s="58">
        <v>10</v>
      </c>
      <c r="BL25" s="58">
        <v>155.297</v>
      </c>
      <c r="BM25" s="58">
        <v>155.297</v>
      </c>
      <c r="BN25" s="54">
        <f t="shared" si="15"/>
        <v>100</v>
      </c>
      <c r="BO25" s="54">
        <f>BM25/BK25*100</f>
        <v>1552.97</v>
      </c>
      <c r="BP25" s="58">
        <v>-467.4332</v>
      </c>
      <c r="BQ25" s="58">
        <v>-467.4332</v>
      </c>
      <c r="BR25" s="54">
        <f t="shared" si="21"/>
        <v>100</v>
      </c>
      <c r="BS25" s="58"/>
      <c r="BT25" s="58"/>
      <c r="BU25" s="58"/>
      <c r="BV25" s="54"/>
      <c r="BW25" s="58"/>
      <c r="BX25" s="54"/>
      <c r="BY25" s="54"/>
      <c r="BZ25" s="54"/>
      <c r="CA25" s="54"/>
      <c r="CB25" s="58">
        <v>0</v>
      </c>
      <c r="CC25" s="58">
        <v>0</v>
      </c>
      <c r="CD25" s="58">
        <v>0</v>
      </c>
      <c r="CE25" s="58">
        <v>0</v>
      </c>
      <c r="CF25" s="58">
        <v>0</v>
      </c>
      <c r="CG25" s="58">
        <v>0</v>
      </c>
      <c r="CH25" s="58">
        <v>0</v>
      </c>
      <c r="CI25" s="58">
        <v>0</v>
      </c>
      <c r="CJ25" s="54">
        <f t="shared" si="23"/>
      </c>
      <c r="CK25" s="54">
        <f t="shared" si="24"/>
      </c>
      <c r="CL25" s="54">
        <f t="shared" si="25"/>
      </c>
      <c r="CM25" s="54">
        <f t="shared" si="26"/>
      </c>
    </row>
    <row r="26" spans="1:91" s="85" customFormat="1" ht="12">
      <c r="A26" s="76" t="s">
        <v>42</v>
      </c>
      <c r="B26" s="77" t="s">
        <v>43</v>
      </c>
      <c r="C26" s="78">
        <v>117053.7283</v>
      </c>
      <c r="D26" s="78">
        <v>599814.6297200001</v>
      </c>
      <c r="E26" s="78">
        <v>134038.69915</v>
      </c>
      <c r="F26" s="79">
        <f t="shared" si="0"/>
        <v>22.34668721110899</v>
      </c>
      <c r="G26" s="79">
        <f t="shared" si="1"/>
        <v>114.51040568863282</v>
      </c>
      <c r="H26" s="78">
        <v>46994.81905</v>
      </c>
      <c r="I26" s="78">
        <v>230978.8</v>
      </c>
      <c r="J26" s="78">
        <v>51615.42053</v>
      </c>
      <c r="K26" s="80">
        <f t="shared" si="2"/>
        <v>22.346388729182074</v>
      </c>
      <c r="L26" s="81">
        <f t="shared" si="3"/>
        <v>109.83215080599402</v>
      </c>
      <c r="M26" s="82">
        <v>37863.72864</v>
      </c>
      <c r="N26" s="82"/>
      <c r="O26" s="82">
        <v>4126.791990000001</v>
      </c>
      <c r="P26" s="82">
        <v>119354.18504</v>
      </c>
      <c r="Q26" s="82">
        <v>764331.92066</v>
      </c>
      <c r="R26" s="82">
        <v>184267.9094</v>
      </c>
      <c r="S26" s="80">
        <f t="shared" si="4"/>
        <v>24.108362403716548</v>
      </c>
      <c r="T26" s="81">
        <f t="shared" si="5"/>
        <v>154.3874723272125</v>
      </c>
      <c r="U26" s="82">
        <f t="shared" si="6"/>
        <v>-50229.210250000004</v>
      </c>
      <c r="V26" s="82">
        <v>317362.1975</v>
      </c>
      <c r="W26" s="82">
        <v>68827.34227</v>
      </c>
      <c r="X26" s="81">
        <f t="shared" si="7"/>
        <v>21.68731588455805</v>
      </c>
      <c r="Y26" s="82">
        <v>76061.4</v>
      </c>
      <c r="Z26" s="82">
        <v>17442.803359999998</v>
      </c>
      <c r="AA26" s="81">
        <f t="shared" si="8"/>
        <v>22.93252998235636</v>
      </c>
      <c r="AB26" s="81">
        <v>0</v>
      </c>
      <c r="AC26" s="81">
        <v>0</v>
      </c>
      <c r="AD26" s="81"/>
      <c r="AE26" s="82">
        <v>20561.108</v>
      </c>
      <c r="AF26" s="82">
        <v>1807.29853</v>
      </c>
      <c r="AG26" s="81">
        <f t="shared" si="9"/>
        <v>8.789888803657856</v>
      </c>
      <c r="AH26" s="82">
        <v>4539.138</v>
      </c>
      <c r="AI26" s="82">
        <v>1314.218</v>
      </c>
      <c r="AJ26" s="81">
        <f t="shared" si="10"/>
        <v>28.953030289010822</v>
      </c>
      <c r="AK26" s="82">
        <v>1383.3</v>
      </c>
      <c r="AL26" s="82">
        <v>340.6375</v>
      </c>
      <c r="AM26" s="81">
        <f t="shared" si="16"/>
        <v>24.62499096363768</v>
      </c>
      <c r="AN26" s="82">
        <v>3.9</v>
      </c>
      <c r="AO26" s="82">
        <v>0.96126</v>
      </c>
      <c r="AP26" s="81">
        <f t="shared" si="22"/>
        <v>24.64769230769231</v>
      </c>
      <c r="AQ26" s="82">
        <v>70819.47375</v>
      </c>
      <c r="AR26" s="82">
        <v>369114.8055</v>
      </c>
      <c r="AS26" s="82">
        <v>83302.2544</v>
      </c>
      <c r="AT26" s="81">
        <f t="shared" si="11"/>
        <v>22.56811516600084</v>
      </c>
      <c r="AU26" s="81">
        <f t="shared" si="17"/>
        <v>117.62619797778433</v>
      </c>
      <c r="AV26" s="86">
        <v>14631.8778</v>
      </c>
      <c r="AW26" s="86">
        <v>75373.8</v>
      </c>
      <c r="AX26" s="86">
        <v>17901.2775</v>
      </c>
      <c r="AY26" s="81">
        <f t="shared" si="12"/>
        <v>23.75</v>
      </c>
      <c r="AZ26" s="81">
        <f t="shared" si="18"/>
        <v>122.34436170591856</v>
      </c>
      <c r="BA26" s="82">
        <v>103.7925</v>
      </c>
      <c r="BB26" s="82">
        <v>4814.9975</v>
      </c>
      <c r="BC26" s="82">
        <v>98.5625</v>
      </c>
      <c r="BD26" s="81">
        <f t="shared" si="13"/>
        <v>2.0469896401815366</v>
      </c>
      <c r="BE26" s="83">
        <f t="shared" si="19"/>
        <v>94.96110027217766</v>
      </c>
      <c r="BF26" s="78">
        <v>56083.80345</v>
      </c>
      <c r="BG26" s="78">
        <v>288926.008</v>
      </c>
      <c r="BH26" s="78">
        <v>65302.4144</v>
      </c>
      <c r="BI26" s="81">
        <f t="shared" si="14"/>
        <v>22.60177782264586</v>
      </c>
      <c r="BJ26" s="81">
        <f t="shared" si="20"/>
        <v>116.43720714879584</v>
      </c>
      <c r="BK26" s="84">
        <v>0</v>
      </c>
      <c r="BL26" s="84">
        <v>0</v>
      </c>
      <c r="BM26" s="84">
        <v>0</v>
      </c>
      <c r="BN26" s="83"/>
      <c r="BO26" s="83"/>
      <c r="BP26" s="84">
        <v>-878.97578</v>
      </c>
      <c r="BQ26" s="84">
        <v>-878.97578</v>
      </c>
      <c r="BR26" s="83">
        <f t="shared" si="21"/>
        <v>100</v>
      </c>
      <c r="BS26" s="84"/>
      <c r="BT26" s="84"/>
      <c r="BU26" s="84"/>
      <c r="BV26" s="83"/>
      <c r="BW26" s="84"/>
      <c r="BX26" s="83"/>
      <c r="BY26" s="83"/>
      <c r="BZ26" s="83"/>
      <c r="CA26" s="83"/>
      <c r="CB26" s="84">
        <v>3900</v>
      </c>
      <c r="CC26" s="84">
        <v>3900</v>
      </c>
      <c r="CD26" s="84">
        <v>0</v>
      </c>
      <c r="CE26" s="84">
        <v>0</v>
      </c>
      <c r="CF26" s="84">
        <v>3900</v>
      </c>
      <c r="CG26" s="84">
        <v>3900</v>
      </c>
      <c r="CH26" s="84">
        <v>0</v>
      </c>
      <c r="CI26" s="84">
        <v>0</v>
      </c>
      <c r="CJ26" s="83">
        <f t="shared" si="23"/>
        <v>100</v>
      </c>
      <c r="CK26" s="83">
        <f t="shared" si="24"/>
        <v>100</v>
      </c>
      <c r="CL26" s="83">
        <f t="shared" si="25"/>
      </c>
      <c r="CM26" s="83">
        <f t="shared" si="26"/>
      </c>
    </row>
    <row r="27" spans="1:91" ht="12">
      <c r="A27" s="21" t="s">
        <v>44</v>
      </c>
      <c r="B27" s="22" t="s">
        <v>45</v>
      </c>
      <c r="C27" s="55">
        <v>215058.96312</v>
      </c>
      <c r="D27" s="55">
        <v>925500.28086</v>
      </c>
      <c r="E27" s="55">
        <v>204107.31802</v>
      </c>
      <c r="F27" s="52">
        <f t="shared" si="0"/>
        <v>22.05372837168001</v>
      </c>
      <c r="G27" s="52">
        <f t="shared" si="1"/>
        <v>94.90760815493697</v>
      </c>
      <c r="H27" s="55">
        <v>75991.56145000001</v>
      </c>
      <c r="I27" s="55">
        <v>361330.1</v>
      </c>
      <c r="J27" s="55">
        <v>77869.43411</v>
      </c>
      <c r="K27" s="51">
        <f t="shared" si="2"/>
        <v>21.550774239400482</v>
      </c>
      <c r="L27" s="53">
        <f t="shared" si="3"/>
        <v>102.47115946056138</v>
      </c>
      <c r="M27" s="56">
        <v>55789.04746</v>
      </c>
      <c r="N27" s="56"/>
      <c r="O27" s="56">
        <v>4488.55829</v>
      </c>
      <c r="P27" s="56">
        <v>218616.75862</v>
      </c>
      <c r="Q27" s="56">
        <v>937961.54438</v>
      </c>
      <c r="R27" s="56">
        <v>209504.32502000002</v>
      </c>
      <c r="S27" s="51">
        <f t="shared" si="4"/>
        <v>22.33613161171592</v>
      </c>
      <c r="T27" s="53">
        <f t="shared" si="5"/>
        <v>95.83177718967134</v>
      </c>
      <c r="U27" s="56">
        <f t="shared" si="6"/>
        <v>-5397.007000000012</v>
      </c>
      <c r="V27" s="56">
        <v>553598.2</v>
      </c>
      <c r="W27" s="56">
        <v>122169.05816</v>
      </c>
      <c r="X27" s="53">
        <f t="shared" si="7"/>
        <v>22.068181970244847</v>
      </c>
      <c r="Y27" s="56">
        <v>72499.4</v>
      </c>
      <c r="Z27" s="56">
        <v>15474.21766</v>
      </c>
      <c r="AA27" s="53">
        <f t="shared" si="8"/>
        <v>21.343925135932164</v>
      </c>
      <c r="AB27" s="53">
        <v>0</v>
      </c>
      <c r="AC27" s="53">
        <v>0</v>
      </c>
      <c r="AD27" s="53"/>
      <c r="AE27" s="56">
        <v>23328.114</v>
      </c>
      <c r="AF27" s="56">
        <v>4230.21801</v>
      </c>
      <c r="AG27" s="53">
        <f t="shared" si="9"/>
        <v>18.13356197590598</v>
      </c>
      <c r="AH27" s="56">
        <v>38131.7</v>
      </c>
      <c r="AI27" s="56">
        <v>9126.41657</v>
      </c>
      <c r="AJ27" s="53">
        <f t="shared" si="10"/>
        <v>23.933935728016323</v>
      </c>
      <c r="AK27" s="56">
        <v>4750</v>
      </c>
      <c r="AL27" s="56">
        <v>1256.5625</v>
      </c>
      <c r="AM27" s="53">
        <f t="shared" si="16"/>
        <v>26.453947368421055</v>
      </c>
      <c r="AN27" s="56">
        <v>378</v>
      </c>
      <c r="AO27" s="56">
        <v>2.11971</v>
      </c>
      <c r="AP27" s="53">
        <f t="shared" si="22"/>
        <v>0.5607698412698412</v>
      </c>
      <c r="AQ27" s="56">
        <v>139950.8648</v>
      </c>
      <c r="AR27" s="56">
        <v>565100.214</v>
      </c>
      <c r="AS27" s="56">
        <v>127169.88405</v>
      </c>
      <c r="AT27" s="53">
        <f t="shared" si="11"/>
        <v>22.503952555572734</v>
      </c>
      <c r="AU27" s="53">
        <f t="shared" si="17"/>
        <v>90.86752284934789</v>
      </c>
      <c r="AV27" s="57">
        <v>67.21289999999999</v>
      </c>
      <c r="AW27" s="57">
        <v>32418.5</v>
      </c>
      <c r="AX27" s="57">
        <v>7699.39375</v>
      </c>
      <c r="AY27" s="53">
        <f t="shared" si="12"/>
        <v>23.75</v>
      </c>
      <c r="AZ27" s="53">
        <f t="shared" si="18"/>
        <v>11455.23218013209</v>
      </c>
      <c r="BA27" s="56">
        <v>11032.912</v>
      </c>
      <c r="BB27" s="56">
        <v>58605.9</v>
      </c>
      <c r="BC27" s="56">
        <v>13113.77625</v>
      </c>
      <c r="BD27" s="53">
        <f t="shared" si="13"/>
        <v>22.376204870158126</v>
      </c>
      <c r="BE27" s="54">
        <f t="shared" si="19"/>
        <v>118.86051706022853</v>
      </c>
      <c r="BF27" s="55">
        <v>128850.7399</v>
      </c>
      <c r="BG27" s="55">
        <v>474075.814</v>
      </c>
      <c r="BH27" s="55">
        <v>106356.71405</v>
      </c>
      <c r="BI27" s="53">
        <f t="shared" si="14"/>
        <v>22.43453703166557</v>
      </c>
      <c r="BJ27" s="53">
        <f t="shared" si="20"/>
        <v>82.54257145325093</v>
      </c>
      <c r="BK27" s="58">
        <v>0</v>
      </c>
      <c r="BL27" s="58">
        <v>0</v>
      </c>
      <c r="BM27" s="58">
        <v>0</v>
      </c>
      <c r="BN27" s="54"/>
      <c r="BO27" s="54"/>
      <c r="BP27" s="58">
        <v>-930.03314</v>
      </c>
      <c r="BQ27" s="58">
        <v>-932.00014</v>
      </c>
      <c r="BR27" s="58">
        <f t="shared" si="21"/>
        <v>100.21149783974363</v>
      </c>
      <c r="BS27" s="58"/>
      <c r="BT27" s="58"/>
      <c r="BU27" s="58"/>
      <c r="BV27" s="54"/>
      <c r="BW27" s="58"/>
      <c r="BX27" s="54"/>
      <c r="BY27" s="54"/>
      <c r="BZ27" s="54"/>
      <c r="CA27" s="54"/>
      <c r="CB27" s="58">
        <v>16774.93884</v>
      </c>
      <c r="CC27" s="58">
        <v>8600</v>
      </c>
      <c r="CD27" s="58">
        <v>0</v>
      </c>
      <c r="CE27" s="58">
        <v>8174.93884</v>
      </c>
      <c r="CF27" s="58">
        <v>14060.705129999998</v>
      </c>
      <c r="CG27" s="58">
        <v>8600</v>
      </c>
      <c r="CH27" s="58">
        <v>0</v>
      </c>
      <c r="CI27" s="58">
        <v>5460.70513</v>
      </c>
      <c r="CJ27" s="54">
        <f t="shared" si="23"/>
        <v>83.81971024819546</v>
      </c>
      <c r="CK27" s="54">
        <f t="shared" si="24"/>
        <v>100</v>
      </c>
      <c r="CL27" s="54">
        <f t="shared" si="25"/>
      </c>
      <c r="CM27" s="54">
        <f t="shared" si="26"/>
        <v>66.79811600890216</v>
      </c>
    </row>
    <row r="28" spans="1:91" s="85" customFormat="1" ht="12">
      <c r="A28" s="76" t="s">
        <v>46</v>
      </c>
      <c r="B28" s="77" t="s">
        <v>47</v>
      </c>
      <c r="C28" s="78">
        <v>122982.59122</v>
      </c>
      <c r="D28" s="78">
        <v>770197.04052</v>
      </c>
      <c r="E28" s="78">
        <v>182075.05159000002</v>
      </c>
      <c r="F28" s="79">
        <f t="shared" si="0"/>
        <v>23.640061180587203</v>
      </c>
      <c r="G28" s="79">
        <f t="shared" si="1"/>
        <v>148.04945137665152</v>
      </c>
      <c r="H28" s="78">
        <v>51824.403399999996</v>
      </c>
      <c r="I28" s="78">
        <v>252415.1</v>
      </c>
      <c r="J28" s="78">
        <v>65934.73313000001</v>
      </c>
      <c r="K28" s="80">
        <f t="shared" si="2"/>
        <v>26.12154864348448</v>
      </c>
      <c r="L28" s="81">
        <f t="shared" si="3"/>
        <v>127.22719183295028</v>
      </c>
      <c r="M28" s="82">
        <v>56124.02115</v>
      </c>
      <c r="N28" s="82"/>
      <c r="O28" s="82">
        <v>2423.73758</v>
      </c>
      <c r="P28" s="82">
        <v>127109.43569</v>
      </c>
      <c r="Q28" s="82">
        <v>812102.74777</v>
      </c>
      <c r="R28" s="82">
        <v>203735.74255000002</v>
      </c>
      <c r="S28" s="80">
        <f t="shared" si="4"/>
        <v>25.087434208226707</v>
      </c>
      <c r="T28" s="81">
        <f t="shared" si="5"/>
        <v>160.2837283039157</v>
      </c>
      <c r="U28" s="82">
        <f t="shared" si="6"/>
        <v>-21660.690960000007</v>
      </c>
      <c r="V28" s="82">
        <v>549305.0708400001</v>
      </c>
      <c r="W28" s="82">
        <v>147409.81344</v>
      </c>
      <c r="X28" s="81">
        <f t="shared" si="7"/>
        <v>26.835691360827994</v>
      </c>
      <c r="Y28" s="82">
        <v>67592.64</v>
      </c>
      <c r="Z28" s="82">
        <v>14006.70199</v>
      </c>
      <c r="AA28" s="81">
        <f t="shared" si="8"/>
        <v>20.72222950605273</v>
      </c>
      <c r="AB28" s="81">
        <v>0</v>
      </c>
      <c r="AC28" s="81">
        <v>0</v>
      </c>
      <c r="AD28" s="81"/>
      <c r="AE28" s="82">
        <v>17321.99</v>
      </c>
      <c r="AF28" s="82">
        <v>2501.45403</v>
      </c>
      <c r="AG28" s="81">
        <f t="shared" si="9"/>
        <v>14.440916026391884</v>
      </c>
      <c r="AH28" s="82">
        <v>14352.1</v>
      </c>
      <c r="AI28" s="82">
        <v>3567.9</v>
      </c>
      <c r="AJ28" s="81">
        <f t="shared" si="10"/>
        <v>24.859776618055896</v>
      </c>
      <c r="AK28" s="82">
        <v>1465.47</v>
      </c>
      <c r="AL28" s="82">
        <v>361.24249</v>
      </c>
      <c r="AM28" s="81">
        <f t="shared" si="16"/>
        <v>24.650282162036753</v>
      </c>
      <c r="AN28" s="82">
        <v>500</v>
      </c>
      <c r="AO28" s="82">
        <v>18.21215</v>
      </c>
      <c r="AP28" s="81">
        <f t="shared" si="22"/>
        <v>3.64243</v>
      </c>
      <c r="AQ28" s="82">
        <v>71547.75095</v>
      </c>
      <c r="AR28" s="82">
        <v>518393.83</v>
      </c>
      <c r="AS28" s="82">
        <v>116752.20794</v>
      </c>
      <c r="AT28" s="81">
        <f t="shared" si="11"/>
        <v>22.52191310610313</v>
      </c>
      <c r="AU28" s="81">
        <f t="shared" si="17"/>
        <v>163.18082174461418</v>
      </c>
      <c r="AV28" s="86">
        <v>16238.3427</v>
      </c>
      <c r="AW28" s="86">
        <v>32239.2</v>
      </c>
      <c r="AX28" s="86">
        <v>7656.81</v>
      </c>
      <c r="AY28" s="81">
        <f t="shared" si="12"/>
        <v>23.75</v>
      </c>
      <c r="AZ28" s="81">
        <f t="shared" si="18"/>
        <v>47.15265677943846</v>
      </c>
      <c r="BA28" s="82">
        <v>4463.4141</v>
      </c>
      <c r="BB28" s="82">
        <v>235422.1</v>
      </c>
      <c r="BC28" s="82">
        <v>54243.850340000005</v>
      </c>
      <c r="BD28" s="81">
        <f t="shared" si="13"/>
        <v>23.04110376213618</v>
      </c>
      <c r="BE28" s="83">
        <f t="shared" si="19"/>
        <v>1215.29952463967</v>
      </c>
      <c r="BF28" s="78">
        <v>50845.99415</v>
      </c>
      <c r="BG28" s="78">
        <v>250132.53</v>
      </c>
      <c r="BH28" s="78">
        <v>54251.5476</v>
      </c>
      <c r="BI28" s="81">
        <f t="shared" si="14"/>
        <v>21.689121203067828</v>
      </c>
      <c r="BJ28" s="81">
        <f t="shared" si="20"/>
        <v>106.69778122530819</v>
      </c>
      <c r="BK28" s="84">
        <v>0</v>
      </c>
      <c r="BL28" s="84">
        <v>600</v>
      </c>
      <c r="BM28" s="84">
        <v>600</v>
      </c>
      <c r="BN28" s="83">
        <f t="shared" si="15"/>
        <v>100</v>
      </c>
      <c r="BO28" s="83"/>
      <c r="BP28" s="84">
        <v>-611.8894799999999</v>
      </c>
      <c r="BQ28" s="84">
        <v>-611.8894799999999</v>
      </c>
      <c r="BR28" s="83">
        <f t="shared" si="21"/>
        <v>100</v>
      </c>
      <c r="BS28" s="84"/>
      <c r="BT28" s="84"/>
      <c r="BU28" s="84"/>
      <c r="BV28" s="83"/>
      <c r="BW28" s="84"/>
      <c r="BX28" s="83"/>
      <c r="BY28" s="83"/>
      <c r="BZ28" s="83"/>
      <c r="CA28" s="83"/>
      <c r="CB28" s="84">
        <v>3700</v>
      </c>
      <c r="CC28" s="84">
        <v>3700</v>
      </c>
      <c r="CD28" s="84">
        <v>0</v>
      </c>
      <c r="CE28" s="84">
        <v>0</v>
      </c>
      <c r="CF28" s="84">
        <v>1300</v>
      </c>
      <c r="CG28" s="84">
        <v>1300</v>
      </c>
      <c r="CH28" s="84">
        <v>0</v>
      </c>
      <c r="CI28" s="84">
        <v>0</v>
      </c>
      <c r="CJ28" s="83">
        <f t="shared" si="23"/>
        <v>35.13513513513514</v>
      </c>
      <c r="CK28" s="83">
        <f t="shared" si="24"/>
        <v>35.13513513513514</v>
      </c>
      <c r="CL28" s="83">
        <f t="shared" si="25"/>
      </c>
      <c r="CM28" s="83">
        <f t="shared" si="26"/>
      </c>
    </row>
    <row r="29" spans="1:91" ht="12">
      <c r="A29" s="21" t="s">
        <v>48</v>
      </c>
      <c r="B29" s="22" t="s">
        <v>112</v>
      </c>
      <c r="C29" s="55">
        <v>89135.56986</v>
      </c>
      <c r="D29" s="55">
        <v>461406.25886</v>
      </c>
      <c r="E29" s="55">
        <v>116336.75958</v>
      </c>
      <c r="F29" s="52">
        <f t="shared" si="0"/>
        <v>25.21352004791485</v>
      </c>
      <c r="G29" s="52">
        <f t="shared" si="1"/>
        <v>130.51664982085524</v>
      </c>
      <c r="H29" s="55">
        <v>40071.898700000005</v>
      </c>
      <c r="I29" s="55">
        <v>232017.7</v>
      </c>
      <c r="J29" s="55">
        <v>66779.16567</v>
      </c>
      <c r="K29" s="51">
        <f t="shared" si="2"/>
        <v>28.781927271065953</v>
      </c>
      <c r="L29" s="53">
        <f t="shared" si="3"/>
        <v>166.6483691475293</v>
      </c>
      <c r="M29" s="56">
        <v>55500.30203</v>
      </c>
      <c r="N29" s="56"/>
      <c r="O29" s="56">
        <v>2059.66453</v>
      </c>
      <c r="P29" s="56">
        <v>122216.84985</v>
      </c>
      <c r="Q29" s="56">
        <v>597053.3812000001</v>
      </c>
      <c r="R29" s="56">
        <v>103349.01706</v>
      </c>
      <c r="S29" s="51">
        <f t="shared" si="4"/>
        <v>17.309845369652184</v>
      </c>
      <c r="T29" s="53">
        <f t="shared" si="5"/>
        <v>84.56200367366938</v>
      </c>
      <c r="U29" s="56">
        <f t="shared" si="6"/>
        <v>12987.74252</v>
      </c>
      <c r="V29" s="56">
        <v>244945.87391999998</v>
      </c>
      <c r="W29" s="56">
        <v>56485.49968</v>
      </c>
      <c r="X29" s="53">
        <f t="shared" si="7"/>
        <v>23.060400559532727</v>
      </c>
      <c r="Y29" s="56">
        <v>51071.75</v>
      </c>
      <c r="Z29" s="56">
        <v>11425.333849999999</v>
      </c>
      <c r="AA29" s="53">
        <f t="shared" si="8"/>
        <v>22.37114226553819</v>
      </c>
      <c r="AB29" s="53">
        <v>0</v>
      </c>
      <c r="AC29" s="53">
        <v>0</v>
      </c>
      <c r="AD29" s="53"/>
      <c r="AE29" s="56">
        <v>10237.43</v>
      </c>
      <c r="AF29" s="56">
        <v>1267.17492</v>
      </c>
      <c r="AG29" s="53">
        <f t="shared" si="9"/>
        <v>12.37786163128832</v>
      </c>
      <c r="AH29" s="56">
        <v>36423.80751</v>
      </c>
      <c r="AI29" s="56">
        <v>6867.15625</v>
      </c>
      <c r="AJ29" s="53">
        <f t="shared" si="10"/>
        <v>18.85348270664634</v>
      </c>
      <c r="AK29" s="56">
        <v>1983.3</v>
      </c>
      <c r="AL29" s="56">
        <v>488.3875</v>
      </c>
      <c r="AM29" s="53">
        <f t="shared" si="16"/>
        <v>24.624993697373064</v>
      </c>
      <c r="AN29" s="56">
        <v>95.48797</v>
      </c>
      <c r="AO29" s="56">
        <v>62.75886</v>
      </c>
      <c r="AP29" s="53">
        <f t="shared" si="22"/>
        <v>65.72436297472865</v>
      </c>
      <c r="AQ29" s="56">
        <v>53974.66705</v>
      </c>
      <c r="AR29" s="56">
        <v>229952.127</v>
      </c>
      <c r="AS29" s="56">
        <v>50121.16205</v>
      </c>
      <c r="AT29" s="53">
        <f t="shared" si="11"/>
        <v>21.796346354300084</v>
      </c>
      <c r="AU29" s="53">
        <f t="shared" si="17"/>
        <v>92.86053029946389</v>
      </c>
      <c r="AV29" s="57">
        <v>10089.3249</v>
      </c>
      <c r="AW29" s="57">
        <v>3893.7</v>
      </c>
      <c r="AX29" s="57">
        <v>924.75375</v>
      </c>
      <c r="AY29" s="53">
        <f t="shared" si="12"/>
        <v>23.75</v>
      </c>
      <c r="AZ29" s="53">
        <f t="shared" si="18"/>
        <v>9.165665286485126</v>
      </c>
      <c r="BA29" s="56">
        <v>6244.9698</v>
      </c>
      <c r="BB29" s="56">
        <v>40815.007</v>
      </c>
      <c r="BC29" s="56">
        <v>9143.13</v>
      </c>
      <c r="BD29" s="53">
        <f t="shared" si="13"/>
        <v>22.401392703424012</v>
      </c>
      <c r="BE29" s="54">
        <f t="shared" si="19"/>
        <v>146.40791377405858</v>
      </c>
      <c r="BF29" s="55">
        <v>37640.372350000005</v>
      </c>
      <c r="BG29" s="55">
        <v>185243.42</v>
      </c>
      <c r="BH29" s="55">
        <v>40053.2783</v>
      </c>
      <c r="BI29" s="53">
        <f t="shared" si="14"/>
        <v>21.621970864066316</v>
      </c>
      <c r="BJ29" s="53">
        <f t="shared" si="20"/>
        <v>106.4104199808746</v>
      </c>
      <c r="BK29" s="58">
        <v>0</v>
      </c>
      <c r="BL29" s="58">
        <v>0</v>
      </c>
      <c r="BM29" s="58">
        <v>0</v>
      </c>
      <c r="BN29" s="54"/>
      <c r="BO29" s="54"/>
      <c r="BP29" s="58">
        <v>-563.56814</v>
      </c>
      <c r="BQ29" s="58">
        <v>-563.56814</v>
      </c>
      <c r="BR29" s="54">
        <f t="shared" si="21"/>
        <v>100</v>
      </c>
      <c r="BS29" s="58"/>
      <c r="BT29" s="58"/>
      <c r="BU29" s="58"/>
      <c r="BV29" s="54"/>
      <c r="BW29" s="58"/>
      <c r="BX29" s="54"/>
      <c r="BY29" s="54"/>
      <c r="BZ29" s="54"/>
      <c r="CA29" s="54"/>
      <c r="CB29" s="58">
        <v>22380</v>
      </c>
      <c r="CC29" s="58">
        <v>22380</v>
      </c>
      <c r="CD29" s="58">
        <v>0</v>
      </c>
      <c r="CE29" s="58">
        <v>0</v>
      </c>
      <c r="CF29" s="58">
        <v>22380</v>
      </c>
      <c r="CG29" s="58">
        <v>22380</v>
      </c>
      <c r="CH29" s="58">
        <v>0</v>
      </c>
      <c r="CI29" s="58">
        <v>0</v>
      </c>
      <c r="CJ29" s="54">
        <f t="shared" si="23"/>
        <v>100</v>
      </c>
      <c r="CK29" s="54">
        <f t="shared" si="24"/>
        <v>100</v>
      </c>
      <c r="CL29" s="54">
        <f t="shared" si="25"/>
      </c>
      <c r="CM29" s="54">
        <f t="shared" si="26"/>
      </c>
    </row>
    <row r="30" spans="1:91" s="85" customFormat="1" ht="12">
      <c r="A30" s="76" t="s">
        <v>49</v>
      </c>
      <c r="B30" s="77" t="s">
        <v>50</v>
      </c>
      <c r="C30" s="78">
        <v>96108.01336</v>
      </c>
      <c r="D30" s="78">
        <v>479747.33061</v>
      </c>
      <c r="E30" s="78">
        <v>101962.59289</v>
      </c>
      <c r="F30" s="79">
        <f t="shared" si="0"/>
        <v>21.253394523395116</v>
      </c>
      <c r="G30" s="79">
        <f t="shared" si="1"/>
        <v>106.09166637132536</v>
      </c>
      <c r="H30" s="78">
        <v>30043.16506</v>
      </c>
      <c r="I30" s="78">
        <v>147120.5</v>
      </c>
      <c r="J30" s="78">
        <v>30310.64968</v>
      </c>
      <c r="K30" s="80">
        <f t="shared" si="2"/>
        <v>20.60260105151899</v>
      </c>
      <c r="L30" s="81">
        <f t="shared" si="3"/>
        <v>100.89033435547086</v>
      </c>
      <c r="M30" s="82">
        <v>20645.96893</v>
      </c>
      <c r="N30" s="82"/>
      <c r="O30" s="82">
        <v>1538.87255</v>
      </c>
      <c r="P30" s="82">
        <v>99151.30583999999</v>
      </c>
      <c r="Q30" s="82">
        <v>485204.69042</v>
      </c>
      <c r="R30" s="82">
        <v>102727.80582</v>
      </c>
      <c r="S30" s="80">
        <f t="shared" si="4"/>
        <v>21.17205539193724</v>
      </c>
      <c r="T30" s="81">
        <f t="shared" si="5"/>
        <v>103.6071133402634</v>
      </c>
      <c r="U30" s="82">
        <f t="shared" si="6"/>
        <v>-765.2129299999942</v>
      </c>
      <c r="V30" s="82">
        <v>229170.1985</v>
      </c>
      <c r="W30" s="82">
        <v>47542.628229999995</v>
      </c>
      <c r="X30" s="81">
        <f t="shared" si="7"/>
        <v>20.745554413786483</v>
      </c>
      <c r="Y30" s="82">
        <v>59358</v>
      </c>
      <c r="Z30" s="82">
        <v>10958.64244</v>
      </c>
      <c r="AA30" s="81">
        <f t="shared" si="8"/>
        <v>18.461946898480406</v>
      </c>
      <c r="AB30" s="81">
        <v>0</v>
      </c>
      <c r="AC30" s="81">
        <v>0</v>
      </c>
      <c r="AD30" s="81"/>
      <c r="AE30" s="82">
        <v>10298.741</v>
      </c>
      <c r="AF30" s="82">
        <v>1627.65716</v>
      </c>
      <c r="AG30" s="81">
        <f t="shared" si="9"/>
        <v>15.804428521894085</v>
      </c>
      <c r="AH30" s="82">
        <v>31352</v>
      </c>
      <c r="AI30" s="82">
        <v>6939.27404</v>
      </c>
      <c r="AJ30" s="81">
        <f t="shared" si="10"/>
        <v>22.133433401377903</v>
      </c>
      <c r="AK30" s="82">
        <v>3380</v>
      </c>
      <c r="AL30" s="82">
        <v>824.01194</v>
      </c>
      <c r="AM30" s="81">
        <f t="shared" si="16"/>
        <v>24.37905147928994</v>
      </c>
      <c r="AN30" s="82">
        <v>0</v>
      </c>
      <c r="AO30" s="82">
        <v>0</v>
      </c>
      <c r="AP30" s="81"/>
      <c r="AQ30" s="82">
        <v>67918.17156999999</v>
      </c>
      <c r="AR30" s="82">
        <v>332961.9465</v>
      </c>
      <c r="AS30" s="82">
        <v>71987.0591</v>
      </c>
      <c r="AT30" s="81">
        <f t="shared" si="11"/>
        <v>21.620206109649228</v>
      </c>
      <c r="AU30" s="81">
        <f t="shared" si="17"/>
        <v>105.99086729801965</v>
      </c>
      <c r="AV30" s="86">
        <v>20206.2222</v>
      </c>
      <c r="AW30" s="86">
        <v>92487.8</v>
      </c>
      <c r="AX30" s="86">
        <v>21965.8525</v>
      </c>
      <c r="AY30" s="81">
        <f t="shared" si="12"/>
        <v>23.75</v>
      </c>
      <c r="AZ30" s="81">
        <f t="shared" si="18"/>
        <v>108.70835865597877</v>
      </c>
      <c r="BA30" s="82">
        <v>5998.3155</v>
      </c>
      <c r="BB30" s="82">
        <v>35241.6985</v>
      </c>
      <c r="BC30" s="82">
        <v>8132.30875</v>
      </c>
      <c r="BD30" s="81">
        <f t="shared" si="13"/>
        <v>23.075813868619303</v>
      </c>
      <c r="BE30" s="83">
        <f t="shared" si="19"/>
        <v>135.57654228091204</v>
      </c>
      <c r="BF30" s="78">
        <v>41713.63387</v>
      </c>
      <c r="BG30" s="78">
        <v>205182.448</v>
      </c>
      <c r="BH30" s="78">
        <v>41838.89785</v>
      </c>
      <c r="BI30" s="81">
        <f t="shared" si="14"/>
        <v>20.391070609509445</v>
      </c>
      <c r="BJ30" s="81">
        <f t="shared" si="20"/>
        <v>100.3002950555456</v>
      </c>
      <c r="BK30" s="84">
        <v>0</v>
      </c>
      <c r="BL30" s="84">
        <v>50</v>
      </c>
      <c r="BM30" s="84">
        <v>50</v>
      </c>
      <c r="BN30" s="83">
        <f t="shared" si="15"/>
        <v>100</v>
      </c>
      <c r="BO30" s="83"/>
      <c r="BP30" s="84">
        <v>-335.11589000000004</v>
      </c>
      <c r="BQ30" s="84">
        <v>-335.11589000000004</v>
      </c>
      <c r="BR30" s="83">
        <f t="shared" si="21"/>
        <v>100</v>
      </c>
      <c r="BS30" s="84"/>
      <c r="BT30" s="84"/>
      <c r="BU30" s="84"/>
      <c r="BV30" s="83"/>
      <c r="BW30" s="84"/>
      <c r="BX30" s="83"/>
      <c r="BY30" s="83"/>
      <c r="BZ30" s="83"/>
      <c r="CA30" s="83"/>
      <c r="CB30" s="84">
        <v>0</v>
      </c>
      <c r="CC30" s="84">
        <v>0</v>
      </c>
      <c r="CD30" s="84">
        <v>0</v>
      </c>
      <c r="CE30" s="84">
        <v>0</v>
      </c>
      <c r="CF30" s="84">
        <v>0</v>
      </c>
      <c r="CG30" s="84">
        <v>0</v>
      </c>
      <c r="CH30" s="84">
        <v>0</v>
      </c>
      <c r="CI30" s="84">
        <v>0</v>
      </c>
      <c r="CJ30" s="83">
        <f t="shared" si="23"/>
      </c>
      <c r="CK30" s="83">
        <f t="shared" si="24"/>
      </c>
      <c r="CL30" s="83">
        <f t="shared" si="25"/>
      </c>
      <c r="CM30" s="83">
        <f t="shared" si="26"/>
      </c>
    </row>
    <row r="31" spans="1:91" ht="12">
      <c r="A31" s="21" t="s">
        <v>51</v>
      </c>
      <c r="B31" s="22" t="s">
        <v>52</v>
      </c>
      <c r="C31" s="55">
        <v>140327.68222</v>
      </c>
      <c r="D31" s="55">
        <v>626713.75527</v>
      </c>
      <c r="E31" s="55">
        <v>132655.38637999998</v>
      </c>
      <c r="F31" s="52">
        <f t="shared" si="0"/>
        <v>21.166822215805613</v>
      </c>
      <c r="G31" s="52">
        <f t="shared" si="1"/>
        <v>94.53258564623643</v>
      </c>
      <c r="H31" s="55">
        <v>49507.90606</v>
      </c>
      <c r="I31" s="55">
        <v>236945</v>
      </c>
      <c r="J31" s="55">
        <v>51085.203310000004</v>
      </c>
      <c r="K31" s="51">
        <f t="shared" si="2"/>
        <v>21.55994146742915</v>
      </c>
      <c r="L31" s="53">
        <f t="shared" si="3"/>
        <v>103.18595023608641</v>
      </c>
      <c r="M31" s="56">
        <v>35766.08147</v>
      </c>
      <c r="N31" s="56"/>
      <c r="O31" s="56">
        <v>2264.1105</v>
      </c>
      <c r="P31" s="56">
        <v>141838.72821</v>
      </c>
      <c r="Q31" s="56">
        <v>637274.18843</v>
      </c>
      <c r="R31" s="56">
        <v>129722.35016</v>
      </c>
      <c r="S31" s="51">
        <f t="shared" si="4"/>
        <v>20.355814265690924</v>
      </c>
      <c r="T31" s="53">
        <f t="shared" si="5"/>
        <v>91.45763769676428</v>
      </c>
      <c r="U31" s="56">
        <f t="shared" si="6"/>
        <v>2933.03621999998</v>
      </c>
      <c r="V31" s="56">
        <v>295224.39</v>
      </c>
      <c r="W31" s="56">
        <v>67672.55812</v>
      </c>
      <c r="X31" s="53">
        <f t="shared" si="7"/>
        <v>22.922414411627713</v>
      </c>
      <c r="Y31" s="56">
        <v>73908.973</v>
      </c>
      <c r="Z31" s="56">
        <v>12295.283710000002</v>
      </c>
      <c r="AA31" s="53">
        <f t="shared" si="8"/>
        <v>16.635711755864882</v>
      </c>
      <c r="AB31" s="53">
        <v>0</v>
      </c>
      <c r="AC31" s="53">
        <v>0</v>
      </c>
      <c r="AD31" s="53"/>
      <c r="AE31" s="56">
        <v>19871.224</v>
      </c>
      <c r="AF31" s="56">
        <v>2018.10572</v>
      </c>
      <c r="AG31" s="53">
        <f t="shared" si="9"/>
        <v>10.155920541180555</v>
      </c>
      <c r="AH31" s="56">
        <v>400</v>
      </c>
      <c r="AI31" s="56">
        <v>116.591</v>
      </c>
      <c r="AJ31" s="53">
        <f t="shared" si="10"/>
        <v>29.14775</v>
      </c>
      <c r="AK31" s="56">
        <v>1647</v>
      </c>
      <c r="AL31" s="56">
        <v>391.09166</v>
      </c>
      <c r="AM31" s="53">
        <f t="shared" si="16"/>
        <v>23.74569884638737</v>
      </c>
      <c r="AN31" s="56">
        <v>10</v>
      </c>
      <c r="AO31" s="56">
        <v>0</v>
      </c>
      <c r="AP31" s="53">
        <f t="shared" si="22"/>
        <v>0</v>
      </c>
      <c r="AQ31" s="56">
        <v>93705.36756999999</v>
      </c>
      <c r="AR31" s="56">
        <v>390016.034</v>
      </c>
      <c r="AS31" s="56">
        <v>81817.46179999999</v>
      </c>
      <c r="AT31" s="53">
        <f t="shared" si="11"/>
        <v>20.977973895298877</v>
      </c>
      <c r="AU31" s="53">
        <f t="shared" si="17"/>
        <v>87.31352741226966</v>
      </c>
      <c r="AV31" s="57">
        <v>6235.2747</v>
      </c>
      <c r="AW31" s="57">
        <v>40123.4</v>
      </c>
      <c r="AX31" s="57">
        <v>9529.3075</v>
      </c>
      <c r="AY31" s="53">
        <f t="shared" si="12"/>
        <v>23.75</v>
      </c>
      <c r="AZ31" s="53">
        <f t="shared" si="18"/>
        <v>152.82899244198498</v>
      </c>
      <c r="BA31" s="55">
        <v>4900.40282</v>
      </c>
      <c r="BB31" s="55">
        <v>12064.4</v>
      </c>
      <c r="BC31" s="55">
        <v>117.325</v>
      </c>
      <c r="BD31" s="53">
        <f t="shared" si="13"/>
        <v>0.9724893073837075</v>
      </c>
      <c r="BE31" s="54">
        <f t="shared" si="19"/>
        <v>2.394190933062927</v>
      </c>
      <c r="BF31" s="55">
        <v>82529.69004999999</v>
      </c>
      <c r="BG31" s="55">
        <v>337727.044</v>
      </c>
      <c r="BH31" s="55">
        <v>72069.6393</v>
      </c>
      <c r="BI31" s="53">
        <f t="shared" si="14"/>
        <v>21.339611553287394</v>
      </c>
      <c r="BJ31" s="53">
        <f t="shared" si="20"/>
        <v>87.32571182120901</v>
      </c>
      <c r="BK31" s="58">
        <v>40</v>
      </c>
      <c r="BL31" s="58">
        <v>101.19</v>
      </c>
      <c r="BM31" s="58">
        <v>101.19</v>
      </c>
      <c r="BN31" s="54">
        <f t="shared" si="15"/>
        <v>100</v>
      </c>
      <c r="BO31" s="54">
        <f>BM31/BK31*100</f>
        <v>252.975</v>
      </c>
      <c r="BP31" s="58">
        <v>-247.27873000000002</v>
      </c>
      <c r="BQ31" s="58">
        <v>-247.27873000000002</v>
      </c>
      <c r="BR31" s="54">
        <f t="shared" si="21"/>
        <v>100</v>
      </c>
      <c r="BS31" s="58"/>
      <c r="BT31" s="58"/>
      <c r="BU31" s="58"/>
      <c r="BV31" s="54"/>
      <c r="BW31" s="58"/>
      <c r="BX31" s="54"/>
      <c r="BY31" s="54"/>
      <c r="BZ31" s="54"/>
      <c r="CA31" s="54"/>
      <c r="CB31" s="58">
        <v>0</v>
      </c>
      <c r="CC31" s="58">
        <v>0</v>
      </c>
      <c r="CD31" s="58">
        <v>0</v>
      </c>
      <c r="CE31" s="58">
        <v>0</v>
      </c>
      <c r="CF31" s="58">
        <v>0</v>
      </c>
      <c r="CG31" s="58">
        <v>0</v>
      </c>
      <c r="CH31" s="58">
        <v>0</v>
      </c>
      <c r="CI31" s="58">
        <v>0</v>
      </c>
      <c r="CJ31" s="54">
        <f t="shared" si="23"/>
      </c>
      <c r="CK31" s="54">
        <f t="shared" si="24"/>
      </c>
      <c r="CL31" s="54">
        <f t="shared" si="25"/>
      </c>
      <c r="CM31" s="54">
        <f t="shared" si="26"/>
      </c>
    </row>
    <row r="32" spans="1:91" s="85" customFormat="1" ht="12">
      <c r="A32" s="76" t="s">
        <v>53</v>
      </c>
      <c r="B32" s="77" t="s">
        <v>54</v>
      </c>
      <c r="C32" s="78">
        <v>151270.00238</v>
      </c>
      <c r="D32" s="78">
        <v>731769.1224700001</v>
      </c>
      <c r="E32" s="78">
        <v>157105.12119</v>
      </c>
      <c r="F32" s="79">
        <f t="shared" si="0"/>
        <v>21.469219780647517</v>
      </c>
      <c r="G32" s="79">
        <f t="shared" si="1"/>
        <v>103.85741965901596</v>
      </c>
      <c r="H32" s="78">
        <v>63161.20669</v>
      </c>
      <c r="I32" s="78">
        <v>299625.2</v>
      </c>
      <c r="J32" s="78">
        <v>63616.81632</v>
      </c>
      <c r="K32" s="80">
        <f t="shared" si="2"/>
        <v>21.232131449557645</v>
      </c>
      <c r="L32" s="81">
        <f t="shared" si="3"/>
        <v>100.7213440874177</v>
      </c>
      <c r="M32" s="82">
        <v>47527.182420000005</v>
      </c>
      <c r="N32" s="82"/>
      <c r="O32" s="82">
        <v>2925.64119</v>
      </c>
      <c r="P32" s="82">
        <v>140334.88074</v>
      </c>
      <c r="Q32" s="82">
        <v>754268.45366</v>
      </c>
      <c r="R32" s="82">
        <v>149164.02435</v>
      </c>
      <c r="S32" s="80">
        <f t="shared" si="4"/>
        <v>19.775986073154577</v>
      </c>
      <c r="T32" s="81">
        <f t="shared" si="5"/>
        <v>106.29148189205921</v>
      </c>
      <c r="U32" s="82">
        <f t="shared" si="6"/>
        <v>7941.096840000013</v>
      </c>
      <c r="V32" s="82">
        <v>421137.836</v>
      </c>
      <c r="W32" s="82">
        <v>89985.78090000001</v>
      </c>
      <c r="X32" s="81">
        <f t="shared" si="7"/>
        <v>21.36729906642727</v>
      </c>
      <c r="Y32" s="82">
        <v>76131.997</v>
      </c>
      <c r="Z32" s="82">
        <v>16220.21218</v>
      </c>
      <c r="AA32" s="81">
        <f t="shared" si="8"/>
        <v>21.305381205224393</v>
      </c>
      <c r="AB32" s="81">
        <v>0</v>
      </c>
      <c r="AC32" s="81">
        <v>0</v>
      </c>
      <c r="AD32" s="81"/>
      <c r="AE32" s="82">
        <v>24898.279160000002</v>
      </c>
      <c r="AF32" s="82">
        <v>2022.6145</v>
      </c>
      <c r="AG32" s="81">
        <f t="shared" si="9"/>
        <v>8.123511215383127</v>
      </c>
      <c r="AH32" s="82">
        <v>971.047</v>
      </c>
      <c r="AI32" s="82">
        <v>208.495</v>
      </c>
      <c r="AJ32" s="81">
        <f t="shared" si="10"/>
        <v>21.471154331355745</v>
      </c>
      <c r="AK32" s="82">
        <v>1416.7</v>
      </c>
      <c r="AL32" s="82">
        <v>336.458</v>
      </c>
      <c r="AM32" s="81">
        <f t="shared" si="16"/>
        <v>23.749417660760923</v>
      </c>
      <c r="AN32" s="82">
        <v>0</v>
      </c>
      <c r="AO32" s="82">
        <v>0</v>
      </c>
      <c r="AP32" s="81"/>
      <c r="AQ32" s="82">
        <v>90502.5472</v>
      </c>
      <c r="AR32" s="82">
        <v>433728.17</v>
      </c>
      <c r="AS32" s="82">
        <v>95072.5524</v>
      </c>
      <c r="AT32" s="81">
        <f t="shared" si="11"/>
        <v>21.919847262860515</v>
      </c>
      <c r="AU32" s="81">
        <f t="shared" si="17"/>
        <v>105.04958737780146</v>
      </c>
      <c r="AV32" s="86">
        <v>1008.3591</v>
      </c>
      <c r="AW32" s="86">
        <v>2114.1</v>
      </c>
      <c r="AX32" s="86">
        <v>502.09875</v>
      </c>
      <c r="AY32" s="81">
        <f t="shared" si="12"/>
        <v>23.75</v>
      </c>
      <c r="AZ32" s="81">
        <f t="shared" si="18"/>
        <v>49.79364494256064</v>
      </c>
      <c r="BA32" s="78">
        <v>6977.0274</v>
      </c>
      <c r="BB32" s="78">
        <v>27083.252</v>
      </c>
      <c r="BC32" s="78">
        <v>6163.073</v>
      </c>
      <c r="BD32" s="81">
        <f t="shared" si="13"/>
        <v>22.756030184262954</v>
      </c>
      <c r="BE32" s="83">
        <f t="shared" si="19"/>
        <v>88.33379384463935</v>
      </c>
      <c r="BF32" s="78">
        <v>82517.16070000001</v>
      </c>
      <c r="BG32" s="78">
        <v>404530.818</v>
      </c>
      <c r="BH32" s="78">
        <v>88407.38065</v>
      </c>
      <c r="BI32" s="81">
        <f t="shared" si="14"/>
        <v>21.854300517099293</v>
      </c>
      <c r="BJ32" s="81">
        <f t="shared" si="20"/>
        <v>107.13817574433338</v>
      </c>
      <c r="BK32" s="84">
        <v>0</v>
      </c>
      <c r="BL32" s="84">
        <v>0</v>
      </c>
      <c r="BM32" s="84">
        <v>0</v>
      </c>
      <c r="BN32" s="83"/>
      <c r="BO32" s="83"/>
      <c r="BP32" s="84">
        <v>-1584.24753</v>
      </c>
      <c r="BQ32" s="84">
        <v>-1584.24753</v>
      </c>
      <c r="BR32" s="83">
        <f t="shared" si="21"/>
        <v>100</v>
      </c>
      <c r="BS32" s="84"/>
      <c r="BT32" s="84"/>
      <c r="BU32" s="84"/>
      <c r="BV32" s="83"/>
      <c r="BW32" s="84"/>
      <c r="BX32" s="83"/>
      <c r="BY32" s="83"/>
      <c r="BZ32" s="83"/>
      <c r="CA32" s="83"/>
      <c r="CB32" s="84">
        <v>0</v>
      </c>
      <c r="CC32" s="84">
        <v>0</v>
      </c>
      <c r="CD32" s="84">
        <v>0</v>
      </c>
      <c r="CE32" s="84">
        <v>0</v>
      </c>
      <c r="CF32" s="84">
        <v>0</v>
      </c>
      <c r="CG32" s="84">
        <v>0</v>
      </c>
      <c r="CH32" s="84">
        <v>0</v>
      </c>
      <c r="CI32" s="84">
        <v>0</v>
      </c>
      <c r="CJ32" s="83">
        <f t="shared" si="23"/>
      </c>
      <c r="CK32" s="83">
        <f t="shared" si="24"/>
      </c>
      <c r="CL32" s="83">
        <f t="shared" si="25"/>
      </c>
      <c r="CM32" s="83">
        <f t="shared" si="26"/>
      </c>
    </row>
    <row r="33" spans="1:91" ht="12">
      <c r="A33" s="21" t="s">
        <v>55</v>
      </c>
      <c r="B33" s="22" t="s">
        <v>106</v>
      </c>
      <c r="C33" s="55">
        <v>276547.8313</v>
      </c>
      <c r="D33" s="55">
        <v>1093462.4754</v>
      </c>
      <c r="E33" s="55">
        <v>256724.13165</v>
      </c>
      <c r="F33" s="52">
        <f t="shared" si="0"/>
        <v>23.47809252037548</v>
      </c>
      <c r="G33" s="52">
        <f t="shared" si="1"/>
        <v>92.83172840054016</v>
      </c>
      <c r="H33" s="55">
        <v>135460.93304</v>
      </c>
      <c r="I33" s="55">
        <v>478692.251</v>
      </c>
      <c r="J33" s="55">
        <v>124509.06575</v>
      </c>
      <c r="K33" s="51">
        <f t="shared" si="2"/>
        <v>26.01025303624562</v>
      </c>
      <c r="L33" s="53">
        <f t="shared" si="3"/>
        <v>91.91511010280281</v>
      </c>
      <c r="M33" s="56">
        <v>92620.65185</v>
      </c>
      <c r="N33" s="56"/>
      <c r="O33" s="56">
        <v>8607.719210000001</v>
      </c>
      <c r="P33" s="56">
        <v>257067.4239</v>
      </c>
      <c r="Q33" s="56">
        <v>1193670.42051</v>
      </c>
      <c r="R33" s="56">
        <v>263871.99731</v>
      </c>
      <c r="S33" s="51">
        <f t="shared" si="4"/>
        <v>22.105934165417263</v>
      </c>
      <c r="T33" s="53">
        <f t="shared" si="5"/>
        <v>102.64699949404985</v>
      </c>
      <c r="U33" s="56">
        <f t="shared" si="6"/>
        <v>-7147.86566000001</v>
      </c>
      <c r="V33" s="56">
        <v>687218.2919500001</v>
      </c>
      <c r="W33" s="56">
        <v>172355.95244999998</v>
      </c>
      <c r="X33" s="53">
        <f t="shared" si="7"/>
        <v>25.08023352535268</v>
      </c>
      <c r="Y33" s="56">
        <v>121362.1</v>
      </c>
      <c r="Z33" s="56">
        <v>27783.25533</v>
      </c>
      <c r="AA33" s="53">
        <f t="shared" si="8"/>
        <v>22.89285973957273</v>
      </c>
      <c r="AB33" s="53">
        <v>0</v>
      </c>
      <c r="AC33" s="53">
        <v>0</v>
      </c>
      <c r="AD33" s="53"/>
      <c r="AE33" s="56">
        <v>31696.606</v>
      </c>
      <c r="AF33" s="56">
        <v>3138.27306</v>
      </c>
      <c r="AG33" s="53">
        <f t="shared" si="9"/>
        <v>9.90097507600656</v>
      </c>
      <c r="AH33" s="56">
        <v>37254.2</v>
      </c>
      <c r="AI33" s="56">
        <v>9104.05541</v>
      </c>
      <c r="AJ33" s="53">
        <f t="shared" si="10"/>
        <v>24.437661820680624</v>
      </c>
      <c r="AK33" s="56">
        <v>1633.3</v>
      </c>
      <c r="AL33" s="56">
        <v>387.90875</v>
      </c>
      <c r="AM33" s="53">
        <f t="shared" si="16"/>
        <v>23.75</v>
      </c>
      <c r="AN33" s="56">
        <v>1000</v>
      </c>
      <c r="AO33" s="56">
        <v>0</v>
      </c>
      <c r="AP33" s="53">
        <f t="shared" si="22"/>
        <v>0</v>
      </c>
      <c r="AQ33" s="56">
        <v>134662.013</v>
      </c>
      <c r="AR33" s="56">
        <v>615228.906</v>
      </c>
      <c r="AS33" s="56">
        <v>132573.7475</v>
      </c>
      <c r="AT33" s="53">
        <f t="shared" si="11"/>
        <v>21.548686384381295</v>
      </c>
      <c r="AU33" s="53">
        <f t="shared" si="17"/>
        <v>98.44925420801484</v>
      </c>
      <c r="AV33" s="57">
        <v>4854.6882000000005</v>
      </c>
      <c r="AW33" s="57">
        <v>49557.2</v>
      </c>
      <c r="AX33" s="57">
        <v>11769.835</v>
      </c>
      <c r="AY33" s="53">
        <f t="shared" si="12"/>
        <v>23.75</v>
      </c>
      <c r="AZ33" s="53">
        <f t="shared" si="18"/>
        <v>242.44265574048603</v>
      </c>
      <c r="BA33" s="55">
        <v>31661.15335</v>
      </c>
      <c r="BB33" s="55">
        <v>74148.8</v>
      </c>
      <c r="BC33" s="55">
        <v>14862.37</v>
      </c>
      <c r="BD33" s="53">
        <f t="shared" si="13"/>
        <v>20.043979133849774</v>
      </c>
      <c r="BE33" s="54">
        <f t="shared" si="19"/>
        <v>46.94197281982465</v>
      </c>
      <c r="BF33" s="55">
        <v>98036.17145000001</v>
      </c>
      <c r="BG33" s="55">
        <v>491004.906</v>
      </c>
      <c r="BH33" s="55">
        <v>105423.5425</v>
      </c>
      <c r="BI33" s="53">
        <f t="shared" si="14"/>
        <v>21.47097538369606</v>
      </c>
      <c r="BJ33" s="53">
        <f t="shared" si="20"/>
        <v>107.53535245281142</v>
      </c>
      <c r="BK33" s="58">
        <v>110</v>
      </c>
      <c r="BL33" s="58">
        <v>518</v>
      </c>
      <c r="BM33" s="58">
        <v>518</v>
      </c>
      <c r="BN33" s="54">
        <f t="shared" si="15"/>
        <v>100</v>
      </c>
      <c r="BO33" s="54">
        <f>BM33/BK33*100</f>
        <v>470.9090909090909</v>
      </c>
      <c r="BP33" s="58">
        <v>-458.6816</v>
      </c>
      <c r="BQ33" s="58">
        <v>-458.6816</v>
      </c>
      <c r="BR33" s="54">
        <f t="shared" si="21"/>
        <v>100</v>
      </c>
      <c r="BS33" s="58"/>
      <c r="BT33" s="58"/>
      <c r="BU33" s="58"/>
      <c r="BV33" s="54"/>
      <c r="BW33" s="58"/>
      <c r="BX33" s="54"/>
      <c r="BY33" s="54"/>
      <c r="BZ33" s="54"/>
      <c r="CA33" s="54"/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4">
        <f t="shared" si="23"/>
      </c>
      <c r="CK33" s="54">
        <f t="shared" si="24"/>
      </c>
      <c r="CL33" s="54">
        <f t="shared" si="25"/>
      </c>
      <c r="CM33" s="54">
        <f t="shared" si="26"/>
      </c>
    </row>
    <row r="34" spans="1:91" s="85" customFormat="1" ht="12">
      <c r="A34" s="76" t="s">
        <v>56</v>
      </c>
      <c r="B34" s="77" t="s">
        <v>57</v>
      </c>
      <c r="C34" s="78">
        <v>168250.61276</v>
      </c>
      <c r="D34" s="78">
        <v>794217.34638</v>
      </c>
      <c r="E34" s="78">
        <v>183123.97575</v>
      </c>
      <c r="F34" s="79">
        <f t="shared" si="0"/>
        <v>23.057161441344647</v>
      </c>
      <c r="G34" s="79">
        <f t="shared" si="1"/>
        <v>108.84000524337824</v>
      </c>
      <c r="H34" s="78">
        <v>67649.95218000001</v>
      </c>
      <c r="I34" s="78">
        <v>324062.24582</v>
      </c>
      <c r="J34" s="78">
        <v>73141.64884000001</v>
      </c>
      <c r="K34" s="80">
        <f t="shared" si="2"/>
        <v>22.570246853324115</v>
      </c>
      <c r="L34" s="81">
        <f t="shared" si="3"/>
        <v>108.117813070123</v>
      </c>
      <c r="M34" s="82">
        <v>55596.80554</v>
      </c>
      <c r="N34" s="82"/>
      <c r="O34" s="82">
        <v>3771.4608900000003</v>
      </c>
      <c r="P34" s="82">
        <v>159485.24752</v>
      </c>
      <c r="Q34" s="82">
        <v>879909.46174</v>
      </c>
      <c r="R34" s="82">
        <v>175824.66297</v>
      </c>
      <c r="S34" s="80">
        <f t="shared" si="4"/>
        <v>19.98213118680539</v>
      </c>
      <c r="T34" s="81">
        <f t="shared" si="5"/>
        <v>110.24509520728616</v>
      </c>
      <c r="U34" s="82">
        <f t="shared" si="6"/>
        <v>7299.3127800000075</v>
      </c>
      <c r="V34" s="82">
        <v>456396.645</v>
      </c>
      <c r="W34" s="82">
        <v>96323.00274</v>
      </c>
      <c r="X34" s="81">
        <f t="shared" si="7"/>
        <v>21.10510754083216</v>
      </c>
      <c r="Y34" s="82">
        <v>67367.21</v>
      </c>
      <c r="Z34" s="82">
        <v>13750.832970000001</v>
      </c>
      <c r="AA34" s="81">
        <f t="shared" si="8"/>
        <v>20.41175962311635</v>
      </c>
      <c r="AB34" s="81">
        <v>0</v>
      </c>
      <c r="AC34" s="81">
        <v>0</v>
      </c>
      <c r="AD34" s="81"/>
      <c r="AE34" s="82">
        <v>18758.029</v>
      </c>
      <c r="AF34" s="82">
        <v>1322.09666</v>
      </c>
      <c r="AG34" s="81">
        <f t="shared" si="9"/>
        <v>7.048164068836869</v>
      </c>
      <c r="AH34" s="82">
        <v>32694.61</v>
      </c>
      <c r="AI34" s="82">
        <v>8791.53281</v>
      </c>
      <c r="AJ34" s="81">
        <f t="shared" si="10"/>
        <v>26.889853740417763</v>
      </c>
      <c r="AK34" s="82">
        <v>4258.3</v>
      </c>
      <c r="AL34" s="82">
        <v>1007.975</v>
      </c>
      <c r="AM34" s="81">
        <f t="shared" si="16"/>
        <v>23.670831082826478</v>
      </c>
      <c r="AN34" s="82">
        <v>0</v>
      </c>
      <c r="AO34" s="82">
        <v>0</v>
      </c>
      <c r="AP34" s="81"/>
      <c r="AQ34" s="82">
        <v>101577.10381999999</v>
      </c>
      <c r="AR34" s="82">
        <v>470998.998</v>
      </c>
      <c r="AS34" s="82">
        <v>110826.22434999999</v>
      </c>
      <c r="AT34" s="81">
        <f t="shared" si="11"/>
        <v>23.530033995953424</v>
      </c>
      <c r="AU34" s="81">
        <f t="shared" si="17"/>
        <v>109.10551707242011</v>
      </c>
      <c r="AV34" s="86">
        <v>13372.0758</v>
      </c>
      <c r="AW34" s="86">
        <v>57774</v>
      </c>
      <c r="AX34" s="86">
        <v>13721.325</v>
      </c>
      <c r="AY34" s="81">
        <f t="shared" si="12"/>
        <v>23.75</v>
      </c>
      <c r="AZ34" s="81">
        <f t="shared" si="18"/>
        <v>102.61177999005959</v>
      </c>
      <c r="BA34" s="78">
        <v>11320.559220000001</v>
      </c>
      <c r="BB34" s="78">
        <v>60495.7</v>
      </c>
      <c r="BC34" s="78">
        <v>13542.41625</v>
      </c>
      <c r="BD34" s="81">
        <f t="shared" si="13"/>
        <v>22.385750144225128</v>
      </c>
      <c r="BE34" s="83">
        <f t="shared" si="19"/>
        <v>119.62674269725694</v>
      </c>
      <c r="BF34" s="78">
        <v>76884.4688</v>
      </c>
      <c r="BG34" s="78">
        <v>352664.298</v>
      </c>
      <c r="BH34" s="78">
        <v>83497.4831</v>
      </c>
      <c r="BI34" s="81">
        <f t="shared" si="14"/>
        <v>23.67619392536298</v>
      </c>
      <c r="BJ34" s="81">
        <f t="shared" si="20"/>
        <v>108.60123559831372</v>
      </c>
      <c r="BK34" s="84">
        <v>0</v>
      </c>
      <c r="BL34" s="84">
        <v>65</v>
      </c>
      <c r="BM34" s="84">
        <v>65</v>
      </c>
      <c r="BN34" s="83">
        <f t="shared" si="15"/>
        <v>100</v>
      </c>
      <c r="BO34" s="83"/>
      <c r="BP34" s="84">
        <v>-843.89744</v>
      </c>
      <c r="BQ34" s="84">
        <v>-843.89744</v>
      </c>
      <c r="BR34" s="83">
        <f t="shared" si="21"/>
        <v>100</v>
      </c>
      <c r="BS34" s="84"/>
      <c r="BT34" s="84"/>
      <c r="BU34" s="84"/>
      <c r="BV34" s="83"/>
      <c r="BW34" s="84"/>
      <c r="BX34" s="83"/>
      <c r="BY34" s="83"/>
      <c r="BZ34" s="83"/>
      <c r="CA34" s="83"/>
      <c r="CB34" s="84">
        <v>0</v>
      </c>
      <c r="CC34" s="84">
        <v>0</v>
      </c>
      <c r="CD34" s="84">
        <v>0</v>
      </c>
      <c r="CE34" s="84">
        <v>0</v>
      </c>
      <c r="CF34" s="84">
        <v>0</v>
      </c>
      <c r="CG34" s="84">
        <v>0</v>
      </c>
      <c r="CH34" s="84">
        <v>0</v>
      </c>
      <c r="CI34" s="84">
        <v>0</v>
      </c>
      <c r="CJ34" s="83">
        <f t="shared" si="23"/>
      </c>
      <c r="CK34" s="83">
        <f t="shared" si="24"/>
      </c>
      <c r="CL34" s="83">
        <f t="shared" si="25"/>
      </c>
      <c r="CM34" s="83">
        <f t="shared" si="26"/>
      </c>
    </row>
    <row r="35" spans="1:91" ht="12">
      <c r="A35" s="21" t="s">
        <v>58</v>
      </c>
      <c r="B35" s="22" t="s">
        <v>59</v>
      </c>
      <c r="C35" s="55">
        <v>93180.93852</v>
      </c>
      <c r="D35" s="55">
        <v>477817.1192</v>
      </c>
      <c r="E35" s="55">
        <v>110693.79493</v>
      </c>
      <c r="F35" s="52">
        <f t="shared" si="0"/>
        <v>23.166561113451206</v>
      </c>
      <c r="G35" s="52">
        <f t="shared" si="1"/>
        <v>118.7944623526636</v>
      </c>
      <c r="H35" s="55">
        <v>33570.093740000004</v>
      </c>
      <c r="I35" s="55">
        <v>147343.9</v>
      </c>
      <c r="J35" s="55">
        <v>35145.49993</v>
      </c>
      <c r="K35" s="51">
        <f t="shared" si="2"/>
        <v>23.85270101442951</v>
      </c>
      <c r="L35" s="53">
        <f t="shared" si="3"/>
        <v>104.69288588289774</v>
      </c>
      <c r="M35" s="56">
        <v>26158.426460000002</v>
      </c>
      <c r="N35" s="56"/>
      <c r="O35" s="56">
        <v>1177.80862</v>
      </c>
      <c r="P35" s="56">
        <v>95099.31049</v>
      </c>
      <c r="Q35" s="56">
        <v>486477.32397</v>
      </c>
      <c r="R35" s="56">
        <v>108501.81422</v>
      </c>
      <c r="S35" s="51">
        <f t="shared" si="4"/>
        <v>22.303570767605</v>
      </c>
      <c r="T35" s="53">
        <f t="shared" si="5"/>
        <v>114.09316603973623</v>
      </c>
      <c r="U35" s="56">
        <f t="shared" si="6"/>
        <v>2191.9807100000035</v>
      </c>
      <c r="V35" s="56">
        <v>270344.9</v>
      </c>
      <c r="W35" s="56">
        <v>56679.550619999995</v>
      </c>
      <c r="X35" s="53">
        <f t="shared" si="7"/>
        <v>20.96564448598808</v>
      </c>
      <c r="Y35" s="56">
        <v>55286.5</v>
      </c>
      <c r="Z35" s="56">
        <v>8243.69745</v>
      </c>
      <c r="AA35" s="53">
        <f t="shared" si="8"/>
        <v>14.910868747343384</v>
      </c>
      <c r="AB35" s="53">
        <v>0</v>
      </c>
      <c r="AC35" s="53">
        <v>0</v>
      </c>
      <c r="AD35" s="53"/>
      <c r="AE35" s="56">
        <v>17221.188</v>
      </c>
      <c r="AF35" s="56">
        <v>1961.70039</v>
      </c>
      <c r="AG35" s="53">
        <f t="shared" si="9"/>
        <v>11.391202453628637</v>
      </c>
      <c r="AH35" s="56">
        <v>1747.2</v>
      </c>
      <c r="AI35" s="56">
        <v>309.43554</v>
      </c>
      <c r="AJ35" s="53">
        <f t="shared" si="10"/>
        <v>17.710367445054946</v>
      </c>
      <c r="AK35" s="56">
        <v>1673.3</v>
      </c>
      <c r="AL35" s="56">
        <v>412.049</v>
      </c>
      <c r="AM35" s="53">
        <f t="shared" si="16"/>
        <v>24.624932767585012</v>
      </c>
      <c r="AN35" s="56">
        <v>45.8</v>
      </c>
      <c r="AO35" s="56">
        <v>14.82302</v>
      </c>
      <c r="AP35" s="53">
        <f t="shared" si="22"/>
        <v>32.36467248908297</v>
      </c>
      <c r="AQ35" s="56">
        <v>61278.0106</v>
      </c>
      <c r="AR35" s="56">
        <v>331432.888</v>
      </c>
      <c r="AS35" s="56">
        <v>81500.9638</v>
      </c>
      <c r="AT35" s="53">
        <f t="shared" si="11"/>
        <v>24.5904877731989</v>
      </c>
      <c r="AU35" s="53">
        <f t="shared" si="17"/>
        <v>133.00197412087655</v>
      </c>
      <c r="AV35" s="57">
        <v>7806.1563</v>
      </c>
      <c r="AW35" s="57">
        <v>74066.1</v>
      </c>
      <c r="AX35" s="57">
        <v>17590.69875</v>
      </c>
      <c r="AY35" s="53">
        <f t="shared" si="12"/>
        <v>23.75</v>
      </c>
      <c r="AZ35" s="53">
        <f t="shared" si="18"/>
        <v>225.34392182231863</v>
      </c>
      <c r="BA35" s="55">
        <v>527.78435</v>
      </c>
      <c r="BB35" s="55">
        <v>13422.4</v>
      </c>
      <c r="BC35" s="55">
        <v>119.225</v>
      </c>
      <c r="BD35" s="53">
        <f t="shared" si="13"/>
        <v>0.8882539635236618</v>
      </c>
      <c r="BE35" s="54">
        <f t="shared" si="19"/>
        <v>22.589718698555572</v>
      </c>
      <c r="BF35" s="55">
        <v>52944.069950000005</v>
      </c>
      <c r="BG35" s="55">
        <v>243944.388</v>
      </c>
      <c r="BH35" s="55">
        <v>63791.040049999996</v>
      </c>
      <c r="BI35" s="53">
        <f t="shared" si="14"/>
        <v>26.14982889050926</v>
      </c>
      <c r="BJ35" s="53">
        <f t="shared" si="20"/>
        <v>120.48760155810423</v>
      </c>
      <c r="BK35" s="58">
        <v>0</v>
      </c>
      <c r="BL35" s="58">
        <v>0</v>
      </c>
      <c r="BM35" s="58">
        <v>0</v>
      </c>
      <c r="BN35" s="54"/>
      <c r="BO35" s="54"/>
      <c r="BP35" s="58">
        <v>-959.6688</v>
      </c>
      <c r="BQ35" s="58">
        <v>-959.6688</v>
      </c>
      <c r="BR35" s="54">
        <f t="shared" si="21"/>
        <v>100</v>
      </c>
      <c r="BS35" s="58"/>
      <c r="BT35" s="58"/>
      <c r="BU35" s="58"/>
      <c r="BV35" s="54"/>
      <c r="BW35" s="58"/>
      <c r="BX35" s="54"/>
      <c r="BY35" s="54"/>
      <c r="BZ35" s="54"/>
      <c r="CA35" s="54"/>
      <c r="CB35" s="58">
        <v>5040</v>
      </c>
      <c r="CC35" s="58">
        <v>5040</v>
      </c>
      <c r="CD35" s="58">
        <v>0</v>
      </c>
      <c r="CE35" s="58">
        <v>0</v>
      </c>
      <c r="CF35" s="58">
        <v>4089</v>
      </c>
      <c r="CG35" s="58">
        <v>4089</v>
      </c>
      <c r="CH35" s="58">
        <v>0</v>
      </c>
      <c r="CI35" s="58">
        <v>0</v>
      </c>
      <c r="CJ35" s="54">
        <f t="shared" si="23"/>
        <v>81.13095238095238</v>
      </c>
      <c r="CK35" s="54">
        <f t="shared" si="24"/>
        <v>81.13095238095238</v>
      </c>
      <c r="CL35" s="54">
        <f t="shared" si="25"/>
      </c>
      <c r="CM35" s="54">
        <f t="shared" si="26"/>
      </c>
    </row>
    <row r="36" spans="1:91" s="85" customFormat="1" ht="12">
      <c r="A36" s="76" t="s">
        <v>60</v>
      </c>
      <c r="B36" s="77" t="s">
        <v>61</v>
      </c>
      <c r="C36" s="78">
        <v>108181.07299</v>
      </c>
      <c r="D36" s="78">
        <v>513200.8056</v>
      </c>
      <c r="E36" s="78">
        <v>115019.9687</v>
      </c>
      <c r="F36" s="79">
        <f t="shared" si="0"/>
        <v>22.4122736061426</v>
      </c>
      <c r="G36" s="79">
        <f t="shared" si="1"/>
        <v>106.3217118493844</v>
      </c>
      <c r="H36" s="78">
        <v>31564.35472</v>
      </c>
      <c r="I36" s="78">
        <v>159685.1</v>
      </c>
      <c r="J36" s="78">
        <v>34081.046200000004</v>
      </c>
      <c r="K36" s="80">
        <f t="shared" si="2"/>
        <v>21.342658895538786</v>
      </c>
      <c r="L36" s="81">
        <f t="shared" si="3"/>
        <v>107.973207443412</v>
      </c>
      <c r="M36" s="82">
        <v>25707.4852</v>
      </c>
      <c r="N36" s="82"/>
      <c r="O36" s="82">
        <v>1626.05764</v>
      </c>
      <c r="P36" s="82">
        <v>108996.67862</v>
      </c>
      <c r="Q36" s="82">
        <v>521150.04046</v>
      </c>
      <c r="R36" s="82">
        <v>119287.1998</v>
      </c>
      <c r="S36" s="80">
        <f t="shared" si="4"/>
        <v>22.889223935339153</v>
      </c>
      <c r="T36" s="81">
        <f t="shared" si="5"/>
        <v>109.44113280357497</v>
      </c>
      <c r="U36" s="82">
        <f t="shared" si="6"/>
        <v>-4267.2311000000045</v>
      </c>
      <c r="V36" s="82">
        <v>265593.56824</v>
      </c>
      <c r="W36" s="82">
        <v>65645.60106</v>
      </c>
      <c r="X36" s="81">
        <f t="shared" si="7"/>
        <v>24.716562789909226</v>
      </c>
      <c r="Y36" s="82">
        <v>60261.916</v>
      </c>
      <c r="Z36" s="82">
        <v>17999.99163</v>
      </c>
      <c r="AA36" s="81">
        <f t="shared" si="8"/>
        <v>29.869597292591894</v>
      </c>
      <c r="AB36" s="81">
        <v>0</v>
      </c>
      <c r="AC36" s="81">
        <v>0</v>
      </c>
      <c r="AD36" s="81"/>
      <c r="AE36" s="82">
        <v>16163.024</v>
      </c>
      <c r="AF36" s="82">
        <v>2264.3583399999998</v>
      </c>
      <c r="AG36" s="81">
        <f t="shared" si="9"/>
        <v>14.009496861478397</v>
      </c>
      <c r="AH36" s="82">
        <v>421.4</v>
      </c>
      <c r="AI36" s="82">
        <v>121.84939999999999</v>
      </c>
      <c r="AJ36" s="81">
        <f t="shared" si="10"/>
        <v>28.915377313716185</v>
      </c>
      <c r="AK36" s="82">
        <v>2789.7</v>
      </c>
      <c r="AL36" s="82">
        <v>690.698</v>
      </c>
      <c r="AM36" s="81">
        <f t="shared" si="16"/>
        <v>24.75886296017493</v>
      </c>
      <c r="AN36" s="82">
        <v>107</v>
      </c>
      <c r="AO36" s="82">
        <v>23.78512</v>
      </c>
      <c r="AP36" s="81">
        <f t="shared" si="22"/>
        <v>22.229084112149533</v>
      </c>
      <c r="AQ36" s="82">
        <v>76900.21579999999</v>
      </c>
      <c r="AR36" s="82">
        <v>354345.104</v>
      </c>
      <c r="AS36" s="82">
        <v>81768.3209</v>
      </c>
      <c r="AT36" s="81">
        <f t="shared" si="11"/>
        <v>23.075899730789</v>
      </c>
      <c r="AU36" s="81">
        <f t="shared" si="17"/>
        <v>106.33041799604419</v>
      </c>
      <c r="AV36" s="86">
        <v>26559.8205</v>
      </c>
      <c r="AW36" s="86">
        <v>90982.8</v>
      </c>
      <c r="AX36" s="86">
        <v>27836.215</v>
      </c>
      <c r="AY36" s="81">
        <f t="shared" si="12"/>
        <v>30.595030049635753</v>
      </c>
      <c r="AZ36" s="81">
        <f t="shared" si="18"/>
        <v>104.80573466225044</v>
      </c>
      <c r="BA36" s="78">
        <v>8972.6832</v>
      </c>
      <c r="BB36" s="78">
        <v>60444.6</v>
      </c>
      <c r="BC36" s="78">
        <v>9927.405</v>
      </c>
      <c r="BD36" s="81">
        <f t="shared" si="13"/>
        <v>16.42397335742151</v>
      </c>
      <c r="BE36" s="83">
        <f t="shared" si="19"/>
        <v>110.64031548556179</v>
      </c>
      <c r="BF36" s="78">
        <v>41367.712100000004</v>
      </c>
      <c r="BG36" s="78">
        <v>202617.704</v>
      </c>
      <c r="BH36" s="78">
        <v>43704.700899999996</v>
      </c>
      <c r="BI36" s="81">
        <f t="shared" si="14"/>
        <v>21.570030672146988</v>
      </c>
      <c r="BJ36" s="81">
        <f t="shared" si="20"/>
        <v>105.64930638259781</v>
      </c>
      <c r="BK36" s="84">
        <v>0</v>
      </c>
      <c r="BL36" s="84">
        <v>300</v>
      </c>
      <c r="BM36" s="84">
        <v>300</v>
      </c>
      <c r="BN36" s="83">
        <f t="shared" si="15"/>
        <v>100</v>
      </c>
      <c r="BO36" s="83"/>
      <c r="BP36" s="84">
        <v>-889.3984</v>
      </c>
      <c r="BQ36" s="84">
        <v>-889.3984</v>
      </c>
      <c r="BR36" s="83">
        <f t="shared" si="21"/>
        <v>100</v>
      </c>
      <c r="BS36" s="84"/>
      <c r="BT36" s="84"/>
      <c r="BU36" s="84"/>
      <c r="BV36" s="83"/>
      <c r="BW36" s="84"/>
      <c r="BX36" s="83"/>
      <c r="BY36" s="83"/>
      <c r="BZ36" s="83"/>
      <c r="CA36" s="83"/>
      <c r="CB36" s="84">
        <v>16000</v>
      </c>
      <c r="CC36" s="84">
        <v>16000</v>
      </c>
      <c r="CD36" s="84">
        <v>0</v>
      </c>
      <c r="CE36" s="84">
        <v>0</v>
      </c>
      <c r="CF36" s="84">
        <v>16000</v>
      </c>
      <c r="CG36" s="84">
        <v>16000</v>
      </c>
      <c r="CH36" s="84">
        <v>0</v>
      </c>
      <c r="CI36" s="84">
        <v>0</v>
      </c>
      <c r="CJ36" s="83">
        <f t="shared" si="23"/>
        <v>100</v>
      </c>
      <c r="CK36" s="83">
        <f t="shared" si="24"/>
        <v>100</v>
      </c>
      <c r="CL36" s="83">
        <f t="shared" si="25"/>
      </c>
      <c r="CM36" s="83">
        <f t="shared" si="26"/>
      </c>
    </row>
    <row r="37" spans="1:91" ht="12">
      <c r="A37" s="21" t="s">
        <v>62</v>
      </c>
      <c r="B37" s="22" t="s">
        <v>63</v>
      </c>
      <c r="C37" s="55">
        <v>71102.85709</v>
      </c>
      <c r="D37" s="55">
        <v>353247.19416</v>
      </c>
      <c r="E37" s="55">
        <v>84510.68553</v>
      </c>
      <c r="F37" s="52">
        <f t="shared" si="0"/>
        <v>23.923950968941504</v>
      </c>
      <c r="G37" s="52">
        <f t="shared" si="1"/>
        <v>118.85694751060247</v>
      </c>
      <c r="H37" s="55">
        <v>21202.24814</v>
      </c>
      <c r="I37" s="55">
        <v>87856.0885</v>
      </c>
      <c r="J37" s="55">
        <v>20839.81707</v>
      </c>
      <c r="K37" s="51">
        <f t="shared" si="2"/>
        <v>23.720401654348635</v>
      </c>
      <c r="L37" s="53">
        <f t="shared" si="3"/>
        <v>98.29060075324637</v>
      </c>
      <c r="M37" s="56">
        <v>13311.1536</v>
      </c>
      <c r="N37" s="56"/>
      <c r="O37" s="56">
        <v>1372.35549</v>
      </c>
      <c r="P37" s="56">
        <v>76789.52671</v>
      </c>
      <c r="Q37" s="56">
        <v>357845.14566000004</v>
      </c>
      <c r="R37" s="56">
        <v>83777.30112999999</v>
      </c>
      <c r="S37" s="51">
        <f t="shared" si="4"/>
        <v>23.41160754758413</v>
      </c>
      <c r="T37" s="53">
        <f t="shared" si="5"/>
        <v>109.09990557226601</v>
      </c>
      <c r="U37" s="56">
        <f t="shared" si="6"/>
        <v>733.3844000000099</v>
      </c>
      <c r="V37" s="56">
        <v>158770.3</v>
      </c>
      <c r="W37" s="56">
        <v>38518.469039999996</v>
      </c>
      <c r="X37" s="53">
        <f t="shared" si="7"/>
        <v>24.260500257289934</v>
      </c>
      <c r="Y37" s="56">
        <v>44395.9</v>
      </c>
      <c r="Z37" s="56">
        <v>11462.14475</v>
      </c>
      <c r="AA37" s="53">
        <f t="shared" si="8"/>
        <v>25.818025425771296</v>
      </c>
      <c r="AB37" s="53">
        <v>0</v>
      </c>
      <c r="AC37" s="53">
        <v>0</v>
      </c>
      <c r="AD37" s="53"/>
      <c r="AE37" s="56">
        <v>10580.21</v>
      </c>
      <c r="AF37" s="56">
        <v>1810.11887</v>
      </c>
      <c r="AG37" s="53">
        <f t="shared" si="9"/>
        <v>17.108534424174948</v>
      </c>
      <c r="AH37" s="56">
        <v>0</v>
      </c>
      <c r="AI37" s="56">
        <v>0</v>
      </c>
      <c r="AJ37" s="53"/>
      <c r="AK37" s="56">
        <v>1650</v>
      </c>
      <c r="AL37" s="56">
        <v>406.3125</v>
      </c>
      <c r="AM37" s="53">
        <f t="shared" si="16"/>
        <v>24.625</v>
      </c>
      <c r="AN37" s="56">
        <v>100</v>
      </c>
      <c r="AO37" s="56">
        <v>14.87776</v>
      </c>
      <c r="AP37" s="53">
        <f t="shared" si="22"/>
        <v>14.87776</v>
      </c>
      <c r="AQ37" s="56">
        <v>51266.719950000006</v>
      </c>
      <c r="AR37" s="56">
        <v>266374.01</v>
      </c>
      <c r="AS37" s="56">
        <v>64653.7728</v>
      </c>
      <c r="AT37" s="53">
        <f t="shared" si="11"/>
        <v>24.27180219271392</v>
      </c>
      <c r="AU37" s="53">
        <f t="shared" si="17"/>
        <v>126.11255969380579</v>
      </c>
      <c r="AV37" s="57">
        <v>16965.6372</v>
      </c>
      <c r="AW37" s="57">
        <v>104267.7</v>
      </c>
      <c r="AX37" s="57">
        <v>27763.57875</v>
      </c>
      <c r="AY37" s="53">
        <f t="shared" si="12"/>
        <v>26.62720933711974</v>
      </c>
      <c r="AZ37" s="53">
        <f t="shared" si="18"/>
        <v>163.64595342166103</v>
      </c>
      <c r="BA37" s="55">
        <v>4004.17325</v>
      </c>
      <c r="BB37" s="55">
        <v>17010.4</v>
      </c>
      <c r="BC37" s="55">
        <v>2768.1575</v>
      </c>
      <c r="BD37" s="53">
        <f t="shared" si="13"/>
        <v>16.2733239665146</v>
      </c>
      <c r="BE37" s="54">
        <f t="shared" si="19"/>
        <v>69.131811417001</v>
      </c>
      <c r="BF37" s="55">
        <v>30296.9095</v>
      </c>
      <c r="BG37" s="55">
        <v>145095.91</v>
      </c>
      <c r="BH37" s="55">
        <v>34122.03655</v>
      </c>
      <c r="BI37" s="53">
        <f t="shared" si="14"/>
        <v>23.51688379775832</v>
      </c>
      <c r="BJ37" s="53">
        <f t="shared" si="20"/>
        <v>112.6254694393829</v>
      </c>
      <c r="BK37" s="58">
        <v>0</v>
      </c>
      <c r="BL37" s="58">
        <v>0</v>
      </c>
      <c r="BM37" s="58">
        <v>0</v>
      </c>
      <c r="BN37" s="54"/>
      <c r="BO37" s="54"/>
      <c r="BP37" s="58">
        <v>-982.9043399999999</v>
      </c>
      <c r="BQ37" s="58">
        <v>-982.9043399999999</v>
      </c>
      <c r="BR37" s="54">
        <f t="shared" si="21"/>
        <v>100</v>
      </c>
      <c r="BS37" s="58"/>
      <c r="BT37" s="58"/>
      <c r="BU37" s="58"/>
      <c r="BV37" s="54"/>
      <c r="BW37" s="58"/>
      <c r="BX37" s="54"/>
      <c r="BY37" s="54"/>
      <c r="BZ37" s="54"/>
      <c r="CA37" s="54"/>
      <c r="CB37" s="58">
        <v>8400</v>
      </c>
      <c r="CC37" s="58">
        <v>8400</v>
      </c>
      <c r="CD37" s="58">
        <v>0</v>
      </c>
      <c r="CE37" s="58">
        <v>0</v>
      </c>
      <c r="CF37" s="58">
        <v>8400</v>
      </c>
      <c r="CG37" s="58">
        <v>8400</v>
      </c>
      <c r="CH37" s="58">
        <v>0</v>
      </c>
      <c r="CI37" s="58">
        <v>0</v>
      </c>
      <c r="CJ37" s="54">
        <f t="shared" si="23"/>
        <v>100</v>
      </c>
      <c r="CK37" s="54">
        <f t="shared" si="24"/>
        <v>100</v>
      </c>
      <c r="CL37" s="54">
        <f t="shared" si="25"/>
      </c>
      <c r="CM37" s="54">
        <f t="shared" si="26"/>
      </c>
    </row>
    <row r="38" spans="1:91" s="85" customFormat="1" ht="12">
      <c r="A38" s="76" t="s">
        <v>64</v>
      </c>
      <c r="B38" s="77" t="s">
        <v>65</v>
      </c>
      <c r="C38" s="78">
        <v>58081.5147</v>
      </c>
      <c r="D38" s="78">
        <v>368715.05036</v>
      </c>
      <c r="E38" s="78">
        <v>100171.35515</v>
      </c>
      <c r="F38" s="79">
        <f aca="true" t="shared" si="27" ref="F38:F61">IF(D38&gt;0,E38/D38*100,0)</f>
        <v>27.167688178770117</v>
      </c>
      <c r="G38" s="79">
        <f aca="true" t="shared" si="28" ref="G38:G61">E38/C38*100</f>
        <v>172.4668436548195</v>
      </c>
      <c r="H38" s="78">
        <v>14973.76607</v>
      </c>
      <c r="I38" s="78">
        <v>69949.9</v>
      </c>
      <c r="J38" s="78">
        <v>15662.603640000001</v>
      </c>
      <c r="K38" s="80">
        <f aca="true" t="shared" si="29" ref="K38:K61">J38/I38*100</f>
        <v>22.391173740062534</v>
      </c>
      <c r="L38" s="81">
        <f aca="true" t="shared" si="30" ref="L38:L57">J38/H38*100</f>
        <v>104.60029605631472</v>
      </c>
      <c r="M38" s="82">
        <v>11147.74276</v>
      </c>
      <c r="N38" s="82"/>
      <c r="O38" s="82">
        <v>774.70862</v>
      </c>
      <c r="P38" s="82">
        <v>58874.676759999995</v>
      </c>
      <c r="Q38" s="82">
        <v>385028.33747</v>
      </c>
      <c r="R38" s="82">
        <v>90246.41733</v>
      </c>
      <c r="S38" s="80">
        <f aca="true" t="shared" si="31" ref="S38:S61">IF(Q38&gt;0,R38/Q38*100,0)</f>
        <v>23.438902685190453</v>
      </c>
      <c r="T38" s="81">
        <f aca="true" t="shared" si="32" ref="T38:T61">R38/P38*100</f>
        <v>153.28562685428494</v>
      </c>
      <c r="U38" s="82">
        <f aca="true" t="shared" si="33" ref="U38:U61">E38-R38</f>
        <v>9924.937820000006</v>
      </c>
      <c r="V38" s="82">
        <v>205051.764</v>
      </c>
      <c r="W38" s="82">
        <v>57132.0825</v>
      </c>
      <c r="X38" s="81">
        <f aca="true" t="shared" si="34" ref="X38:X61">W38/V38*100</f>
        <v>27.862273108755115</v>
      </c>
      <c r="Y38" s="82">
        <v>36225.978</v>
      </c>
      <c r="Z38" s="82">
        <v>8754.550140000001</v>
      </c>
      <c r="AA38" s="81">
        <f aca="true" t="shared" si="35" ref="AA38:AA61">Z38/Y38*100</f>
        <v>24.166497699523806</v>
      </c>
      <c r="AB38" s="81">
        <v>0</v>
      </c>
      <c r="AC38" s="81">
        <v>0</v>
      </c>
      <c r="AD38" s="81"/>
      <c r="AE38" s="82">
        <v>9151.0933</v>
      </c>
      <c r="AF38" s="82">
        <v>1290.40083</v>
      </c>
      <c r="AG38" s="81">
        <f aca="true" t="shared" si="36" ref="AG38:AG61">AF38/AE38*100</f>
        <v>14.101056427869663</v>
      </c>
      <c r="AH38" s="82">
        <v>1952.189</v>
      </c>
      <c r="AI38" s="82">
        <v>464</v>
      </c>
      <c r="AJ38" s="81">
        <f aca="true" t="shared" si="37" ref="AJ38:AJ61">AI38/AH38*100</f>
        <v>23.76819047745889</v>
      </c>
      <c r="AK38" s="82">
        <v>1667</v>
      </c>
      <c r="AL38" s="82">
        <v>387.16</v>
      </c>
      <c r="AM38" s="81">
        <f t="shared" si="16"/>
        <v>23.2249550089982</v>
      </c>
      <c r="AN38" s="82">
        <v>100</v>
      </c>
      <c r="AO38" s="82">
        <v>2.09507</v>
      </c>
      <c r="AP38" s="81">
        <f t="shared" si="22"/>
        <v>2.09507</v>
      </c>
      <c r="AQ38" s="82">
        <v>43276.51735</v>
      </c>
      <c r="AR38" s="82">
        <v>299093.2633</v>
      </c>
      <c r="AS38" s="82">
        <v>84836.86445000001</v>
      </c>
      <c r="AT38" s="81">
        <f aca="true" t="shared" si="38" ref="AT38:AT58">AS38/AR38*100</f>
        <v>28.364685822062786</v>
      </c>
      <c r="AU38" s="81">
        <f t="shared" si="17"/>
        <v>196.03440767629147</v>
      </c>
      <c r="AV38" s="86">
        <v>13917.7278</v>
      </c>
      <c r="AW38" s="86">
        <v>111787.5</v>
      </c>
      <c r="AX38" s="86">
        <v>26549.53125</v>
      </c>
      <c r="AY38" s="81">
        <f aca="true" t="shared" si="39" ref="AY38:AY58">AX38/AW38*100</f>
        <v>23.75</v>
      </c>
      <c r="AZ38" s="81">
        <f t="shared" si="18"/>
        <v>190.76052953126444</v>
      </c>
      <c r="BA38" s="78">
        <v>3486.9627</v>
      </c>
      <c r="BB38" s="78">
        <v>67073</v>
      </c>
      <c r="BC38" s="78">
        <v>30417.974</v>
      </c>
      <c r="BD38" s="81">
        <f aca="true" t="shared" si="40" ref="BD38:BD58">BC38/BB38*100</f>
        <v>45.350549401398474</v>
      </c>
      <c r="BE38" s="83">
        <f t="shared" si="19"/>
        <v>872.3343670983345</v>
      </c>
      <c r="BF38" s="78">
        <v>25871.82685</v>
      </c>
      <c r="BG38" s="78">
        <v>119973.92</v>
      </c>
      <c r="BH38" s="78">
        <v>27610.5159</v>
      </c>
      <c r="BI38" s="81">
        <f aca="true" t="shared" si="41" ref="BI38:BI58">BH38/BG38*100</f>
        <v>23.013764908240056</v>
      </c>
      <c r="BJ38" s="81">
        <f t="shared" si="20"/>
        <v>106.72039535545979</v>
      </c>
      <c r="BK38" s="84">
        <v>0</v>
      </c>
      <c r="BL38" s="84">
        <v>258.8433</v>
      </c>
      <c r="BM38" s="84">
        <v>258.8433</v>
      </c>
      <c r="BN38" s="83">
        <f t="shared" si="15"/>
        <v>100</v>
      </c>
      <c r="BO38" s="83"/>
      <c r="BP38" s="84">
        <v>-328.11294</v>
      </c>
      <c r="BQ38" s="84">
        <v>-328.11294</v>
      </c>
      <c r="BR38" s="83">
        <f t="shared" si="21"/>
        <v>100</v>
      </c>
      <c r="BS38" s="84"/>
      <c r="BT38" s="84"/>
      <c r="BU38" s="84"/>
      <c r="BV38" s="83"/>
      <c r="BW38" s="84"/>
      <c r="BX38" s="83"/>
      <c r="BY38" s="83"/>
      <c r="BZ38" s="83"/>
      <c r="CA38" s="83"/>
      <c r="CB38" s="84">
        <v>8500</v>
      </c>
      <c r="CC38" s="84">
        <v>8500</v>
      </c>
      <c r="CD38" s="84">
        <v>0</v>
      </c>
      <c r="CE38" s="84">
        <v>0</v>
      </c>
      <c r="CF38" s="84">
        <v>8500</v>
      </c>
      <c r="CG38" s="84">
        <v>8500</v>
      </c>
      <c r="CH38" s="84">
        <v>0</v>
      </c>
      <c r="CI38" s="84">
        <v>0</v>
      </c>
      <c r="CJ38" s="83">
        <f t="shared" si="23"/>
        <v>100</v>
      </c>
      <c r="CK38" s="83">
        <f t="shared" si="24"/>
        <v>100</v>
      </c>
      <c r="CL38" s="83">
        <f t="shared" si="25"/>
      </c>
      <c r="CM38" s="83">
        <f t="shared" si="26"/>
      </c>
    </row>
    <row r="39" spans="1:91" ht="12">
      <c r="A39" s="21" t="s">
        <v>66</v>
      </c>
      <c r="B39" s="22" t="s">
        <v>67</v>
      </c>
      <c r="C39" s="55">
        <v>104786.13525</v>
      </c>
      <c r="D39" s="55">
        <v>511873.41949</v>
      </c>
      <c r="E39" s="55">
        <v>115042.51431</v>
      </c>
      <c r="F39" s="52">
        <f t="shared" si="27"/>
        <v>22.474797465479153</v>
      </c>
      <c r="G39" s="52">
        <f t="shared" si="28"/>
        <v>109.7879161546804</v>
      </c>
      <c r="H39" s="55">
        <v>36476.698189999996</v>
      </c>
      <c r="I39" s="55">
        <v>156976.7</v>
      </c>
      <c r="J39" s="55">
        <v>34796.16334000001</v>
      </c>
      <c r="K39" s="51">
        <f t="shared" si="29"/>
        <v>22.166451033815846</v>
      </c>
      <c r="L39" s="53">
        <f t="shared" si="30"/>
        <v>95.39285370280388</v>
      </c>
      <c r="M39" s="56">
        <v>27514.85184</v>
      </c>
      <c r="N39" s="56"/>
      <c r="O39" s="56">
        <v>769.3379399999999</v>
      </c>
      <c r="P39" s="56">
        <v>114151.53144999998</v>
      </c>
      <c r="Q39" s="56">
        <v>510698.82034</v>
      </c>
      <c r="R39" s="56">
        <v>113423.31078</v>
      </c>
      <c r="S39" s="51">
        <f t="shared" si="31"/>
        <v>22.20943269547557</v>
      </c>
      <c r="T39" s="53">
        <f t="shared" si="32"/>
        <v>99.36205790605713</v>
      </c>
      <c r="U39" s="56">
        <f t="shared" si="33"/>
        <v>1619.2035299999989</v>
      </c>
      <c r="V39" s="56">
        <v>300822.7985</v>
      </c>
      <c r="W39" s="56">
        <v>65170.26159</v>
      </c>
      <c r="X39" s="53">
        <f t="shared" si="34"/>
        <v>21.66400349805934</v>
      </c>
      <c r="Y39" s="56">
        <v>80843.8</v>
      </c>
      <c r="Z39" s="56">
        <v>14476.33352</v>
      </c>
      <c r="AA39" s="53">
        <f t="shared" si="35"/>
        <v>17.906547589301837</v>
      </c>
      <c r="AB39" s="53">
        <v>0</v>
      </c>
      <c r="AC39" s="53">
        <v>0</v>
      </c>
      <c r="AD39" s="53"/>
      <c r="AE39" s="56">
        <v>12835.011390000001</v>
      </c>
      <c r="AF39" s="56">
        <v>1456.73516</v>
      </c>
      <c r="AG39" s="53">
        <f t="shared" si="36"/>
        <v>11.349699004824956</v>
      </c>
      <c r="AH39" s="56">
        <v>3649.577</v>
      </c>
      <c r="AI39" s="56">
        <v>1565.6456699999999</v>
      </c>
      <c r="AJ39" s="53">
        <f t="shared" si="37"/>
        <v>42.89937354383809</v>
      </c>
      <c r="AK39" s="56">
        <v>1600</v>
      </c>
      <c r="AL39" s="56">
        <v>365.99920000000003</v>
      </c>
      <c r="AM39" s="53">
        <f t="shared" si="16"/>
        <v>22.874950000000002</v>
      </c>
      <c r="AN39" s="56">
        <v>80</v>
      </c>
      <c r="AO39" s="56">
        <v>4.43658</v>
      </c>
      <c r="AP39" s="53">
        <f t="shared" si="22"/>
        <v>5.545725</v>
      </c>
      <c r="AQ39" s="56">
        <v>68879.36767</v>
      </c>
      <c r="AR39" s="56">
        <v>355547.44586000004</v>
      </c>
      <c r="AS39" s="56">
        <v>80897.07734</v>
      </c>
      <c r="AT39" s="53">
        <f t="shared" si="38"/>
        <v>22.752821960041288</v>
      </c>
      <c r="AU39" s="53">
        <f t="shared" si="17"/>
        <v>117.44747386122454</v>
      </c>
      <c r="AV39" s="57">
        <v>12163.527</v>
      </c>
      <c r="AW39" s="57">
        <v>89278.4</v>
      </c>
      <c r="AX39" s="57">
        <v>24960.62</v>
      </c>
      <c r="AY39" s="53">
        <f t="shared" si="39"/>
        <v>27.95818473449345</v>
      </c>
      <c r="AZ39" s="53">
        <f t="shared" si="18"/>
        <v>205.20873592009949</v>
      </c>
      <c r="BA39" s="55">
        <v>6420.5335700000005</v>
      </c>
      <c r="BB39" s="55">
        <v>14661.01586</v>
      </c>
      <c r="BC39" s="55">
        <v>260.44059</v>
      </c>
      <c r="BD39" s="53">
        <f t="shared" si="40"/>
        <v>1.7764157169392762</v>
      </c>
      <c r="BE39" s="54">
        <f t="shared" si="19"/>
        <v>4.056369882043931</v>
      </c>
      <c r="BF39" s="55">
        <v>50295.3071</v>
      </c>
      <c r="BG39" s="55">
        <v>251608.03</v>
      </c>
      <c r="BH39" s="55">
        <v>55676.01675</v>
      </c>
      <c r="BI39" s="53">
        <f t="shared" si="41"/>
        <v>22.128076258138503</v>
      </c>
      <c r="BJ39" s="53">
        <f t="shared" si="20"/>
        <v>110.6982340107831</v>
      </c>
      <c r="BK39" s="58">
        <v>0</v>
      </c>
      <c r="BL39" s="58">
        <v>0</v>
      </c>
      <c r="BM39" s="58">
        <v>0</v>
      </c>
      <c r="BN39" s="54"/>
      <c r="BO39" s="54"/>
      <c r="BP39" s="58">
        <v>-650.72637</v>
      </c>
      <c r="BQ39" s="58">
        <v>-650.72637</v>
      </c>
      <c r="BR39" s="54">
        <f t="shared" si="21"/>
        <v>100</v>
      </c>
      <c r="BS39" s="58"/>
      <c r="BT39" s="58"/>
      <c r="BU39" s="58"/>
      <c r="BV39" s="54"/>
      <c r="BW39" s="58"/>
      <c r="BX39" s="54"/>
      <c r="BY39" s="54"/>
      <c r="BZ39" s="54"/>
      <c r="CA39" s="54"/>
      <c r="CB39" s="58">
        <v>18000</v>
      </c>
      <c r="CC39" s="58">
        <v>18000</v>
      </c>
      <c r="CD39" s="58">
        <v>0</v>
      </c>
      <c r="CE39" s="58">
        <v>0</v>
      </c>
      <c r="CF39" s="58">
        <v>18000</v>
      </c>
      <c r="CG39" s="58">
        <v>18000</v>
      </c>
      <c r="CH39" s="58">
        <v>0</v>
      </c>
      <c r="CI39" s="58">
        <v>0</v>
      </c>
      <c r="CJ39" s="54">
        <f t="shared" si="23"/>
        <v>100</v>
      </c>
      <c r="CK39" s="54">
        <f t="shared" si="24"/>
        <v>100</v>
      </c>
      <c r="CL39" s="54">
        <f t="shared" si="25"/>
      </c>
      <c r="CM39" s="54">
        <f t="shared" si="26"/>
      </c>
    </row>
    <row r="40" spans="1:91" s="85" customFormat="1" ht="12">
      <c r="A40" s="76" t="s">
        <v>68</v>
      </c>
      <c r="B40" s="77" t="s">
        <v>69</v>
      </c>
      <c r="C40" s="78">
        <v>179591.60977</v>
      </c>
      <c r="D40" s="78">
        <v>803535.19026</v>
      </c>
      <c r="E40" s="78">
        <v>179386.52283</v>
      </c>
      <c r="F40" s="79">
        <f t="shared" si="27"/>
        <v>22.32466294002082</v>
      </c>
      <c r="G40" s="79">
        <f t="shared" si="28"/>
        <v>99.88580371863549</v>
      </c>
      <c r="H40" s="78">
        <v>68300.18751999999</v>
      </c>
      <c r="I40" s="78">
        <v>327391.54963</v>
      </c>
      <c r="J40" s="78">
        <v>67371.02565000001</v>
      </c>
      <c r="K40" s="80">
        <f t="shared" si="29"/>
        <v>20.578119907535502</v>
      </c>
      <c r="L40" s="81">
        <f t="shared" si="30"/>
        <v>98.63959104105255</v>
      </c>
      <c r="M40" s="82">
        <v>51441.44323</v>
      </c>
      <c r="N40" s="82"/>
      <c r="O40" s="82">
        <v>2998.0337999999997</v>
      </c>
      <c r="P40" s="82">
        <v>170706.17263999998</v>
      </c>
      <c r="Q40" s="82">
        <v>853543.1162899999</v>
      </c>
      <c r="R40" s="82">
        <v>184936.65206999998</v>
      </c>
      <c r="S40" s="80">
        <f t="shared" si="31"/>
        <v>21.666937327529904</v>
      </c>
      <c r="T40" s="81">
        <f t="shared" si="32"/>
        <v>108.3362418651436</v>
      </c>
      <c r="U40" s="82">
        <f t="shared" si="33"/>
        <v>-5550.12923999998</v>
      </c>
      <c r="V40" s="82">
        <v>448652.8</v>
      </c>
      <c r="W40" s="82">
        <v>107781.13067</v>
      </c>
      <c r="X40" s="81">
        <f t="shared" si="34"/>
        <v>24.02328274113078</v>
      </c>
      <c r="Y40" s="82">
        <v>69988.4</v>
      </c>
      <c r="Z40" s="82">
        <v>16590.59444</v>
      </c>
      <c r="AA40" s="81">
        <f t="shared" si="35"/>
        <v>23.704777420258218</v>
      </c>
      <c r="AB40" s="81">
        <v>0</v>
      </c>
      <c r="AC40" s="81">
        <v>0</v>
      </c>
      <c r="AD40" s="81"/>
      <c r="AE40" s="82">
        <v>25545.046</v>
      </c>
      <c r="AF40" s="82">
        <v>2580.08525</v>
      </c>
      <c r="AG40" s="81">
        <f t="shared" si="36"/>
        <v>10.100139377318014</v>
      </c>
      <c r="AH40" s="82">
        <v>31212</v>
      </c>
      <c r="AI40" s="82">
        <v>8629.651230000001</v>
      </c>
      <c r="AJ40" s="81">
        <f t="shared" si="37"/>
        <v>27.64850451749328</v>
      </c>
      <c r="AK40" s="82">
        <v>1500</v>
      </c>
      <c r="AL40" s="82">
        <v>369.375</v>
      </c>
      <c r="AM40" s="81">
        <f t="shared" si="16"/>
        <v>24.625</v>
      </c>
      <c r="AN40" s="82">
        <v>5757</v>
      </c>
      <c r="AO40" s="82">
        <v>1777.0298400000001</v>
      </c>
      <c r="AP40" s="81">
        <f t="shared" si="22"/>
        <v>30.867289213131844</v>
      </c>
      <c r="AQ40" s="82">
        <v>112231.86409999999</v>
      </c>
      <c r="AR40" s="82">
        <v>476332.15226</v>
      </c>
      <c r="AS40" s="82">
        <v>112204.00881</v>
      </c>
      <c r="AT40" s="81">
        <f t="shared" si="38"/>
        <v>23.555833524492975</v>
      </c>
      <c r="AU40" s="81">
        <f t="shared" si="17"/>
        <v>99.9751805868829</v>
      </c>
      <c r="AV40" s="86">
        <v>19488.3975</v>
      </c>
      <c r="AW40" s="86">
        <v>27011.3</v>
      </c>
      <c r="AX40" s="86">
        <v>19245.55125</v>
      </c>
      <c r="AY40" s="81">
        <f t="shared" si="39"/>
        <v>71.25</v>
      </c>
      <c r="AZ40" s="81">
        <f t="shared" si="18"/>
        <v>98.7538931818278</v>
      </c>
      <c r="BA40" s="78">
        <v>12573.2125</v>
      </c>
      <c r="BB40" s="78">
        <v>44267.1</v>
      </c>
      <c r="BC40" s="78">
        <v>7162.1284000000005</v>
      </c>
      <c r="BD40" s="81">
        <f t="shared" si="40"/>
        <v>16.179348545533816</v>
      </c>
      <c r="BE40" s="83">
        <f t="shared" si="19"/>
        <v>56.96339260948624</v>
      </c>
      <c r="BF40" s="78">
        <v>80170.25409999999</v>
      </c>
      <c r="BG40" s="78">
        <v>404676.246</v>
      </c>
      <c r="BH40" s="78">
        <v>85418.8229</v>
      </c>
      <c r="BI40" s="81">
        <f t="shared" si="41"/>
        <v>21.10794091432785</v>
      </c>
      <c r="BJ40" s="81">
        <f t="shared" si="20"/>
        <v>106.54677830190388</v>
      </c>
      <c r="BK40" s="84">
        <v>0</v>
      </c>
      <c r="BL40" s="84">
        <v>377.50626</v>
      </c>
      <c r="BM40" s="84">
        <v>377.50626</v>
      </c>
      <c r="BN40" s="83">
        <f t="shared" si="15"/>
        <v>100</v>
      </c>
      <c r="BO40" s="83"/>
      <c r="BP40" s="84">
        <v>-188.51163</v>
      </c>
      <c r="BQ40" s="84">
        <v>-188.51163</v>
      </c>
      <c r="BR40" s="83">
        <f t="shared" si="21"/>
        <v>100</v>
      </c>
      <c r="BS40" s="84"/>
      <c r="BT40" s="84"/>
      <c r="BU40" s="84"/>
      <c r="BV40" s="83">
        <f>307513.71/1000</f>
        <v>307.51371</v>
      </c>
      <c r="BW40" s="84"/>
      <c r="BX40" s="83">
        <f>18372.18/1000</f>
        <v>18.37218</v>
      </c>
      <c r="BY40" s="83"/>
      <c r="BZ40" s="83"/>
      <c r="CA40" s="83"/>
      <c r="CB40" s="84">
        <v>103749.01785999999</v>
      </c>
      <c r="CC40" s="84">
        <v>53500</v>
      </c>
      <c r="CD40" s="84">
        <v>49500.004</v>
      </c>
      <c r="CE40" s="84">
        <v>749.01386</v>
      </c>
      <c r="CF40" s="84">
        <v>95138.6641</v>
      </c>
      <c r="CG40" s="84">
        <v>53500</v>
      </c>
      <c r="CH40" s="84">
        <v>41125.006</v>
      </c>
      <c r="CI40" s="84">
        <v>513.6581</v>
      </c>
      <c r="CJ40" s="83">
        <f t="shared" si="23"/>
        <v>91.70078528201694</v>
      </c>
      <c r="CK40" s="83">
        <f t="shared" si="24"/>
        <v>100</v>
      </c>
      <c r="CL40" s="83">
        <f t="shared" si="25"/>
        <v>83.08081348841911</v>
      </c>
      <c r="CM40" s="83">
        <f t="shared" si="26"/>
        <v>68.57791656886029</v>
      </c>
    </row>
    <row r="41" spans="1:91" ht="12">
      <c r="A41" s="21" t="s">
        <v>70</v>
      </c>
      <c r="B41" s="22" t="s">
        <v>71</v>
      </c>
      <c r="C41" s="55">
        <v>113895.69081</v>
      </c>
      <c r="D41" s="55">
        <v>561044.80528</v>
      </c>
      <c r="E41" s="55">
        <v>127079.40159000001</v>
      </c>
      <c r="F41" s="52">
        <f t="shared" si="27"/>
        <v>22.65049072624042</v>
      </c>
      <c r="G41" s="52">
        <f t="shared" si="28"/>
        <v>111.57524985031522</v>
      </c>
      <c r="H41" s="55">
        <v>51367.82885</v>
      </c>
      <c r="I41" s="55">
        <v>230942.9</v>
      </c>
      <c r="J41" s="55">
        <v>53613.62821</v>
      </c>
      <c r="K41" s="51">
        <f t="shared" si="29"/>
        <v>23.21510131292194</v>
      </c>
      <c r="L41" s="53">
        <f t="shared" si="30"/>
        <v>104.37199587811664</v>
      </c>
      <c r="M41" s="56">
        <v>34596.71451</v>
      </c>
      <c r="N41" s="56"/>
      <c r="O41" s="56">
        <v>4895.037139999999</v>
      </c>
      <c r="P41" s="56">
        <v>111557.54214</v>
      </c>
      <c r="Q41" s="56">
        <v>642006.50884</v>
      </c>
      <c r="R41" s="56">
        <v>148499.96778</v>
      </c>
      <c r="S41" s="51">
        <f t="shared" si="31"/>
        <v>23.130601595973687</v>
      </c>
      <c r="T41" s="53">
        <f t="shared" si="32"/>
        <v>133.11513048005202</v>
      </c>
      <c r="U41" s="56">
        <f t="shared" si="33"/>
        <v>-21420.566189999998</v>
      </c>
      <c r="V41" s="56">
        <v>324339.55419</v>
      </c>
      <c r="W41" s="56">
        <v>70268.33576999999</v>
      </c>
      <c r="X41" s="53">
        <f t="shared" si="34"/>
        <v>21.665052831896165</v>
      </c>
      <c r="Y41" s="56">
        <v>87091.355</v>
      </c>
      <c r="Z41" s="56">
        <v>19469.795879999998</v>
      </c>
      <c r="AA41" s="53">
        <f t="shared" si="35"/>
        <v>22.35560105822214</v>
      </c>
      <c r="AB41" s="53">
        <v>0</v>
      </c>
      <c r="AC41" s="53">
        <v>0</v>
      </c>
      <c r="AD41" s="53"/>
      <c r="AE41" s="56">
        <v>13199.456</v>
      </c>
      <c r="AF41" s="56">
        <v>1963.37899</v>
      </c>
      <c r="AG41" s="53">
        <f t="shared" si="36"/>
        <v>14.874696275361652</v>
      </c>
      <c r="AH41" s="56">
        <v>3294.8</v>
      </c>
      <c r="AI41" s="56">
        <v>785.3349499999999</v>
      </c>
      <c r="AJ41" s="53">
        <f t="shared" si="37"/>
        <v>23.835587896078668</v>
      </c>
      <c r="AK41" s="56">
        <v>1633.3</v>
      </c>
      <c r="AL41" s="56">
        <v>380.475</v>
      </c>
      <c r="AM41" s="53">
        <f t="shared" si="16"/>
        <v>23.294863160472666</v>
      </c>
      <c r="AN41" s="56">
        <v>15</v>
      </c>
      <c r="AO41" s="56">
        <v>3.6971700000000003</v>
      </c>
      <c r="AP41" s="53">
        <f t="shared" si="22"/>
        <v>24.647800000000004</v>
      </c>
      <c r="AQ41" s="56">
        <v>65113.47670000001</v>
      </c>
      <c r="AR41" s="56">
        <v>330713.337</v>
      </c>
      <c r="AS41" s="56">
        <v>74077.20509999999</v>
      </c>
      <c r="AT41" s="53">
        <f t="shared" si="38"/>
        <v>22.399219146096907</v>
      </c>
      <c r="AU41" s="53">
        <f t="shared" si="17"/>
        <v>113.7663182098215</v>
      </c>
      <c r="AV41" s="57">
        <v>12764.7999</v>
      </c>
      <c r="AW41" s="57">
        <v>84371.3</v>
      </c>
      <c r="AX41" s="57">
        <v>20038.18375</v>
      </c>
      <c r="AY41" s="53">
        <f t="shared" si="39"/>
        <v>23.75</v>
      </c>
      <c r="AZ41" s="53">
        <f t="shared" si="18"/>
        <v>156.98000679195917</v>
      </c>
      <c r="BA41" s="55">
        <v>6957.86035</v>
      </c>
      <c r="BB41" s="55">
        <v>26252.734</v>
      </c>
      <c r="BC41" s="55">
        <v>6234.79725</v>
      </c>
      <c r="BD41" s="53">
        <f t="shared" si="40"/>
        <v>23.749135042468335</v>
      </c>
      <c r="BE41" s="54">
        <f t="shared" si="19"/>
        <v>89.60796762757677</v>
      </c>
      <c r="BF41" s="55">
        <v>45390.816450000006</v>
      </c>
      <c r="BG41" s="55">
        <v>219825.722</v>
      </c>
      <c r="BH41" s="55">
        <v>47540.6431</v>
      </c>
      <c r="BI41" s="53">
        <f t="shared" si="41"/>
        <v>21.626515162770623</v>
      </c>
      <c r="BJ41" s="53">
        <f t="shared" si="20"/>
        <v>104.73625904563345</v>
      </c>
      <c r="BK41" s="58">
        <v>0</v>
      </c>
      <c r="BL41" s="58">
        <v>263.581</v>
      </c>
      <c r="BM41" s="58">
        <v>263.581</v>
      </c>
      <c r="BN41" s="54">
        <f t="shared" si="15"/>
        <v>100</v>
      </c>
      <c r="BO41" s="54"/>
      <c r="BP41" s="58">
        <v>-621.4317199999999</v>
      </c>
      <c r="BQ41" s="58">
        <v>-621.4317199999999</v>
      </c>
      <c r="BR41" s="54">
        <f t="shared" si="21"/>
        <v>100</v>
      </c>
      <c r="BS41" s="58"/>
      <c r="BT41" s="58"/>
      <c r="BU41" s="58"/>
      <c r="BV41" s="54"/>
      <c r="BW41" s="58"/>
      <c r="BX41" s="54"/>
      <c r="BY41" s="54"/>
      <c r="BZ41" s="54"/>
      <c r="CA41" s="54"/>
      <c r="CB41" s="58">
        <v>15000</v>
      </c>
      <c r="CC41" s="58">
        <v>15000</v>
      </c>
      <c r="CD41" s="58">
        <v>0</v>
      </c>
      <c r="CE41" s="58">
        <v>0</v>
      </c>
      <c r="CF41" s="58">
        <v>15000</v>
      </c>
      <c r="CG41" s="58">
        <v>15000</v>
      </c>
      <c r="CH41" s="58">
        <v>0</v>
      </c>
      <c r="CI41" s="58">
        <v>0</v>
      </c>
      <c r="CJ41" s="54">
        <f t="shared" si="23"/>
        <v>100</v>
      </c>
      <c r="CK41" s="54">
        <f t="shared" si="24"/>
        <v>100</v>
      </c>
      <c r="CL41" s="54">
        <f t="shared" si="25"/>
      </c>
      <c r="CM41" s="54">
        <f t="shared" si="26"/>
      </c>
    </row>
    <row r="42" spans="1:91" s="85" customFormat="1" ht="12">
      <c r="A42" s="76" t="s">
        <v>72</v>
      </c>
      <c r="B42" s="77" t="s">
        <v>73</v>
      </c>
      <c r="C42" s="78">
        <v>101097.56881999999</v>
      </c>
      <c r="D42" s="78">
        <v>479516.49184</v>
      </c>
      <c r="E42" s="78">
        <v>108324.181</v>
      </c>
      <c r="F42" s="79">
        <f t="shared" si="27"/>
        <v>22.590293106361912</v>
      </c>
      <c r="G42" s="79">
        <f t="shared" si="28"/>
        <v>107.14815624584078</v>
      </c>
      <c r="H42" s="78">
        <v>22725.93697</v>
      </c>
      <c r="I42" s="78">
        <v>108684.9</v>
      </c>
      <c r="J42" s="78">
        <v>22595.82661</v>
      </c>
      <c r="K42" s="80">
        <f t="shared" si="29"/>
        <v>20.790217049470535</v>
      </c>
      <c r="L42" s="81">
        <f t="shared" si="30"/>
        <v>99.42748076714393</v>
      </c>
      <c r="M42" s="82">
        <v>14773.439</v>
      </c>
      <c r="N42" s="82"/>
      <c r="O42" s="82">
        <v>1241.30324</v>
      </c>
      <c r="P42" s="82">
        <v>105833.51580999997</v>
      </c>
      <c r="Q42" s="82">
        <v>492875.47260000004</v>
      </c>
      <c r="R42" s="82">
        <v>103159.95414</v>
      </c>
      <c r="S42" s="80">
        <f t="shared" si="31"/>
        <v>20.930226776312097</v>
      </c>
      <c r="T42" s="81">
        <f t="shared" si="32"/>
        <v>97.47380435248911</v>
      </c>
      <c r="U42" s="82">
        <f t="shared" si="33"/>
        <v>5164.226859999995</v>
      </c>
      <c r="V42" s="82">
        <v>240284</v>
      </c>
      <c r="W42" s="82">
        <v>49973.33493</v>
      </c>
      <c r="X42" s="81">
        <f t="shared" si="34"/>
        <v>20.79761237951757</v>
      </c>
      <c r="Y42" s="82">
        <v>50217.1</v>
      </c>
      <c r="Z42" s="82">
        <v>12545.17167</v>
      </c>
      <c r="AA42" s="81">
        <f t="shared" si="35"/>
        <v>24.981872051552163</v>
      </c>
      <c r="AB42" s="81">
        <v>0</v>
      </c>
      <c r="AC42" s="81">
        <v>0</v>
      </c>
      <c r="AD42" s="81"/>
      <c r="AE42" s="82">
        <v>11607.101</v>
      </c>
      <c r="AF42" s="82">
        <v>1247.84242</v>
      </c>
      <c r="AG42" s="81">
        <f t="shared" si="36"/>
        <v>10.750681156302507</v>
      </c>
      <c r="AH42" s="82">
        <v>51859.51</v>
      </c>
      <c r="AI42" s="82">
        <v>11770.02338</v>
      </c>
      <c r="AJ42" s="81">
        <f t="shared" si="37"/>
        <v>22.695978770335472</v>
      </c>
      <c r="AK42" s="82">
        <v>4709.9</v>
      </c>
      <c r="AL42" s="82">
        <v>1111.4915</v>
      </c>
      <c r="AM42" s="81">
        <f t="shared" si="16"/>
        <v>23.599046688889363</v>
      </c>
      <c r="AN42" s="82">
        <v>0</v>
      </c>
      <c r="AO42" s="82">
        <v>0</v>
      </c>
      <c r="AP42" s="81"/>
      <c r="AQ42" s="82">
        <v>78749.21089</v>
      </c>
      <c r="AR42" s="82">
        <v>371231.786</v>
      </c>
      <c r="AS42" s="82">
        <v>86058.54854999999</v>
      </c>
      <c r="AT42" s="81">
        <f t="shared" si="38"/>
        <v>23.181891151422036</v>
      </c>
      <c r="AU42" s="81">
        <f t="shared" si="17"/>
        <v>109.28179162355032</v>
      </c>
      <c r="AV42" s="86">
        <v>28672.004699999998</v>
      </c>
      <c r="AW42" s="86">
        <v>130268.8</v>
      </c>
      <c r="AX42" s="86">
        <v>30938.84</v>
      </c>
      <c r="AY42" s="81">
        <f t="shared" si="39"/>
        <v>23.75</v>
      </c>
      <c r="AZ42" s="81">
        <f t="shared" si="18"/>
        <v>107.90609280278196</v>
      </c>
      <c r="BA42" s="78">
        <v>9951.52139</v>
      </c>
      <c r="BB42" s="78">
        <v>34582.42</v>
      </c>
      <c r="BC42" s="78">
        <v>8214.31625</v>
      </c>
      <c r="BD42" s="81">
        <f t="shared" si="40"/>
        <v>23.752867063669925</v>
      </c>
      <c r="BE42" s="83">
        <f t="shared" si="19"/>
        <v>82.5433210469138</v>
      </c>
      <c r="BF42" s="78">
        <v>40125.684799999995</v>
      </c>
      <c r="BG42" s="78">
        <v>206380.566</v>
      </c>
      <c r="BH42" s="78">
        <v>46905.3923</v>
      </c>
      <c r="BI42" s="81">
        <f t="shared" si="41"/>
        <v>22.72762072956036</v>
      </c>
      <c r="BJ42" s="81">
        <f t="shared" si="20"/>
        <v>116.89617892826594</v>
      </c>
      <c r="BK42" s="84">
        <v>0</v>
      </c>
      <c r="BL42" s="84">
        <v>0</v>
      </c>
      <c r="BM42" s="84">
        <v>0</v>
      </c>
      <c r="BN42" s="83"/>
      <c r="BO42" s="83"/>
      <c r="BP42" s="84">
        <v>-400.19415999999995</v>
      </c>
      <c r="BQ42" s="84">
        <v>-400.19415999999995</v>
      </c>
      <c r="BR42" s="83">
        <f t="shared" si="21"/>
        <v>100</v>
      </c>
      <c r="BS42" s="84"/>
      <c r="BT42" s="84"/>
      <c r="BU42" s="84"/>
      <c r="BV42" s="83"/>
      <c r="BW42" s="84"/>
      <c r="BX42" s="83"/>
      <c r="BY42" s="83"/>
      <c r="BZ42" s="83"/>
      <c r="CA42" s="83"/>
      <c r="CB42" s="84">
        <v>0</v>
      </c>
      <c r="CC42" s="84">
        <v>0</v>
      </c>
      <c r="CD42" s="84">
        <v>0</v>
      </c>
      <c r="CE42" s="84">
        <v>0</v>
      </c>
      <c r="CF42" s="84">
        <v>0</v>
      </c>
      <c r="CG42" s="84">
        <v>0</v>
      </c>
      <c r="CH42" s="84">
        <v>0</v>
      </c>
      <c r="CI42" s="84">
        <v>0</v>
      </c>
      <c r="CJ42" s="83">
        <f t="shared" si="23"/>
      </c>
      <c r="CK42" s="83">
        <f t="shared" si="24"/>
      </c>
      <c r="CL42" s="83">
        <f t="shared" si="25"/>
      </c>
      <c r="CM42" s="83">
        <f t="shared" si="26"/>
      </c>
    </row>
    <row r="43" spans="1:91" ht="12">
      <c r="A43" s="21" t="s">
        <v>74</v>
      </c>
      <c r="B43" s="22" t="s">
        <v>75</v>
      </c>
      <c r="C43" s="55">
        <v>151746.48222</v>
      </c>
      <c r="D43" s="55">
        <v>642278.9780499999</v>
      </c>
      <c r="E43" s="55">
        <v>143093.88416</v>
      </c>
      <c r="F43" s="52">
        <f t="shared" si="27"/>
        <v>22.27908573225332</v>
      </c>
      <c r="G43" s="52">
        <f t="shared" si="28"/>
        <v>94.29799100880929</v>
      </c>
      <c r="H43" s="55">
        <v>38214.729490000005</v>
      </c>
      <c r="I43" s="55">
        <v>210326.14575</v>
      </c>
      <c r="J43" s="55">
        <v>40844.85742</v>
      </c>
      <c r="K43" s="51">
        <f t="shared" si="29"/>
        <v>19.419771742762514</v>
      </c>
      <c r="L43" s="53">
        <f t="shared" si="30"/>
        <v>106.88249783552241</v>
      </c>
      <c r="M43" s="56">
        <v>30049.94726</v>
      </c>
      <c r="N43" s="56"/>
      <c r="O43" s="56">
        <v>1783.33683</v>
      </c>
      <c r="P43" s="56">
        <v>130406.58529</v>
      </c>
      <c r="Q43" s="56">
        <v>696523.70405</v>
      </c>
      <c r="R43" s="56">
        <v>142524.87922</v>
      </c>
      <c r="S43" s="51">
        <f t="shared" si="31"/>
        <v>20.462315695973622</v>
      </c>
      <c r="T43" s="53">
        <f t="shared" si="32"/>
        <v>109.29270090390848</v>
      </c>
      <c r="U43" s="56">
        <f t="shared" si="33"/>
        <v>569.0049399999843</v>
      </c>
      <c r="V43" s="56">
        <v>358035.8</v>
      </c>
      <c r="W43" s="56">
        <v>83148.60023000001</v>
      </c>
      <c r="X43" s="53">
        <f t="shared" si="34"/>
        <v>23.223543631670356</v>
      </c>
      <c r="Y43" s="56">
        <v>67118.856</v>
      </c>
      <c r="Z43" s="56">
        <v>16104.99782</v>
      </c>
      <c r="AA43" s="53">
        <f t="shared" si="35"/>
        <v>23.99474421912078</v>
      </c>
      <c r="AB43" s="53">
        <v>0</v>
      </c>
      <c r="AC43" s="53">
        <v>0</v>
      </c>
      <c r="AD43" s="53"/>
      <c r="AE43" s="56">
        <v>17960.078</v>
      </c>
      <c r="AF43" s="56">
        <v>2696.51779</v>
      </c>
      <c r="AG43" s="53">
        <f t="shared" si="36"/>
        <v>15.013953669911675</v>
      </c>
      <c r="AH43" s="56">
        <v>542.294</v>
      </c>
      <c r="AI43" s="56">
        <v>88.94797</v>
      </c>
      <c r="AJ43" s="53">
        <f t="shared" si="37"/>
        <v>16.402167458979815</v>
      </c>
      <c r="AK43" s="56">
        <v>1680</v>
      </c>
      <c r="AL43" s="56">
        <v>413.7</v>
      </c>
      <c r="AM43" s="53">
        <f t="shared" si="16"/>
        <v>24.625</v>
      </c>
      <c r="AN43" s="56">
        <v>190.3</v>
      </c>
      <c r="AO43" s="56">
        <v>34.56854</v>
      </c>
      <c r="AP43" s="53">
        <f t="shared" si="22"/>
        <v>18.165286389910666</v>
      </c>
      <c r="AQ43" s="56">
        <v>114343.54123999999</v>
      </c>
      <c r="AR43" s="56">
        <v>434022.778</v>
      </c>
      <c r="AS43" s="56">
        <v>104318.97244</v>
      </c>
      <c r="AT43" s="53">
        <f t="shared" si="38"/>
        <v>24.035368125310693</v>
      </c>
      <c r="AU43" s="53">
        <f t="shared" si="17"/>
        <v>91.23293830916165</v>
      </c>
      <c r="AV43" s="57">
        <v>17410.480199999998</v>
      </c>
      <c r="AW43" s="57">
        <v>86114</v>
      </c>
      <c r="AX43" s="57">
        <v>20452.075</v>
      </c>
      <c r="AY43" s="53">
        <f t="shared" si="39"/>
        <v>23.75</v>
      </c>
      <c r="AZ43" s="53">
        <f t="shared" si="18"/>
        <v>117.46990757899947</v>
      </c>
      <c r="BA43" s="55">
        <v>33620.34234</v>
      </c>
      <c r="BB43" s="55">
        <v>57936.838</v>
      </c>
      <c r="BC43" s="55">
        <v>11947.515039999998</v>
      </c>
      <c r="BD43" s="53">
        <f t="shared" si="40"/>
        <v>20.621620807127925</v>
      </c>
      <c r="BE43" s="54">
        <f t="shared" si="19"/>
        <v>35.53656568745099</v>
      </c>
      <c r="BF43" s="55">
        <v>63262.718700000005</v>
      </c>
      <c r="BG43" s="55">
        <v>289896.94</v>
      </c>
      <c r="BH43" s="55">
        <v>71844.3824</v>
      </c>
      <c r="BI43" s="53">
        <f t="shared" si="41"/>
        <v>24.782732235807664</v>
      </c>
      <c r="BJ43" s="53">
        <f t="shared" si="20"/>
        <v>113.56511998906554</v>
      </c>
      <c r="BK43" s="58">
        <v>50</v>
      </c>
      <c r="BL43" s="58">
        <v>75</v>
      </c>
      <c r="BM43" s="58">
        <v>75</v>
      </c>
      <c r="BN43" s="54">
        <f t="shared" si="15"/>
        <v>100</v>
      </c>
      <c r="BO43" s="54">
        <f>BM43/BK43*100</f>
        <v>150</v>
      </c>
      <c r="BP43" s="58">
        <v>-2069.9456999999998</v>
      </c>
      <c r="BQ43" s="58">
        <v>-2069.9456999999998</v>
      </c>
      <c r="BR43" s="54">
        <f t="shared" si="21"/>
        <v>100</v>
      </c>
      <c r="BS43" s="58"/>
      <c r="BT43" s="58"/>
      <c r="BU43" s="58"/>
      <c r="BV43" s="54"/>
      <c r="BW43" s="58"/>
      <c r="BX43" s="54"/>
      <c r="BY43" s="54"/>
      <c r="BZ43" s="54"/>
      <c r="CA43" s="54"/>
      <c r="CB43" s="58">
        <v>3400</v>
      </c>
      <c r="CC43" s="58">
        <v>3400</v>
      </c>
      <c r="CD43" s="58">
        <v>0</v>
      </c>
      <c r="CE43" s="58">
        <v>0</v>
      </c>
      <c r="CF43" s="58">
        <v>3400</v>
      </c>
      <c r="CG43" s="58">
        <v>3400</v>
      </c>
      <c r="CH43" s="58">
        <v>0</v>
      </c>
      <c r="CI43" s="58">
        <v>0</v>
      </c>
      <c r="CJ43" s="54">
        <f t="shared" si="23"/>
        <v>100</v>
      </c>
      <c r="CK43" s="54">
        <f t="shared" si="24"/>
        <v>100</v>
      </c>
      <c r="CL43" s="54">
        <f t="shared" si="25"/>
      </c>
      <c r="CM43" s="54">
        <f t="shared" si="26"/>
      </c>
    </row>
    <row r="44" spans="1:91" s="85" customFormat="1" ht="12">
      <c r="A44" s="76" t="s">
        <v>76</v>
      </c>
      <c r="B44" s="77" t="s">
        <v>113</v>
      </c>
      <c r="C44" s="78">
        <v>186697.61445</v>
      </c>
      <c r="D44" s="78">
        <v>910213.2289600001</v>
      </c>
      <c r="E44" s="78">
        <v>200080.10341</v>
      </c>
      <c r="F44" s="79">
        <f t="shared" si="27"/>
        <v>21.98167385883958</v>
      </c>
      <c r="G44" s="79">
        <f t="shared" si="28"/>
        <v>107.16800211905439</v>
      </c>
      <c r="H44" s="78">
        <v>79921.88182</v>
      </c>
      <c r="I44" s="78">
        <v>372000.4</v>
      </c>
      <c r="J44" s="78">
        <v>83987.89745</v>
      </c>
      <c r="K44" s="80">
        <f t="shared" si="29"/>
        <v>22.57736751089515</v>
      </c>
      <c r="L44" s="81">
        <f t="shared" si="30"/>
        <v>105.08748735316003</v>
      </c>
      <c r="M44" s="82">
        <v>63630.745579999995</v>
      </c>
      <c r="N44" s="82"/>
      <c r="O44" s="82">
        <v>5661.15265</v>
      </c>
      <c r="P44" s="82">
        <v>171750.72226000004</v>
      </c>
      <c r="Q44" s="82">
        <v>977703.67227</v>
      </c>
      <c r="R44" s="82">
        <v>205124.38298</v>
      </c>
      <c r="S44" s="80">
        <f t="shared" si="31"/>
        <v>20.980220162592722</v>
      </c>
      <c r="T44" s="81">
        <f t="shared" si="32"/>
        <v>119.4314529108519</v>
      </c>
      <c r="U44" s="82">
        <f t="shared" si="33"/>
        <v>-5044.279569999984</v>
      </c>
      <c r="V44" s="82">
        <v>564638.6</v>
      </c>
      <c r="W44" s="82">
        <v>117757.96262</v>
      </c>
      <c r="X44" s="81">
        <f t="shared" si="34"/>
        <v>20.855457388141726</v>
      </c>
      <c r="Y44" s="82">
        <v>77007.1</v>
      </c>
      <c r="Z44" s="82">
        <v>17557.72</v>
      </c>
      <c r="AA44" s="81">
        <f t="shared" si="35"/>
        <v>22.800131416453805</v>
      </c>
      <c r="AB44" s="81">
        <v>0</v>
      </c>
      <c r="AC44" s="81">
        <v>0</v>
      </c>
      <c r="AD44" s="81"/>
      <c r="AE44" s="82">
        <v>21927.244</v>
      </c>
      <c r="AF44" s="82">
        <v>2947.96174</v>
      </c>
      <c r="AG44" s="81">
        <f t="shared" si="36"/>
        <v>13.44428757211805</v>
      </c>
      <c r="AH44" s="82">
        <v>59527.58</v>
      </c>
      <c r="AI44" s="82">
        <v>12933.13967</v>
      </c>
      <c r="AJ44" s="81">
        <f t="shared" si="37"/>
        <v>21.726298414953206</v>
      </c>
      <c r="AK44" s="82">
        <v>3503.3</v>
      </c>
      <c r="AL44" s="82">
        <v>790.4375</v>
      </c>
      <c r="AM44" s="81">
        <f t="shared" si="16"/>
        <v>22.562655210801243</v>
      </c>
      <c r="AN44" s="82">
        <v>1346.8</v>
      </c>
      <c r="AO44" s="82">
        <v>84.21656</v>
      </c>
      <c r="AP44" s="81">
        <f t="shared" si="22"/>
        <v>6.253085833085834</v>
      </c>
      <c r="AQ44" s="82">
        <v>106966.92109999999</v>
      </c>
      <c r="AR44" s="82">
        <v>541579.644</v>
      </c>
      <c r="AS44" s="82">
        <v>119459.021</v>
      </c>
      <c r="AT44" s="81">
        <f t="shared" si="38"/>
        <v>22.057516807260207</v>
      </c>
      <c r="AU44" s="81">
        <f t="shared" si="17"/>
        <v>111.6784701022866</v>
      </c>
      <c r="AV44" s="86">
        <v>13540.9257</v>
      </c>
      <c r="AW44" s="86">
        <v>81938.8</v>
      </c>
      <c r="AX44" s="86">
        <v>19460.465</v>
      </c>
      <c r="AY44" s="81">
        <f t="shared" si="39"/>
        <v>23.75</v>
      </c>
      <c r="AZ44" s="81">
        <f t="shared" si="18"/>
        <v>143.715913011767</v>
      </c>
      <c r="BA44" s="78">
        <v>12528.03915</v>
      </c>
      <c r="BB44" s="78">
        <v>56010.1</v>
      </c>
      <c r="BC44" s="78">
        <v>13302.39875</v>
      </c>
      <c r="BD44" s="81">
        <f t="shared" si="40"/>
        <v>23.75</v>
      </c>
      <c r="BE44" s="83">
        <f t="shared" si="19"/>
        <v>106.18101197424818</v>
      </c>
      <c r="BF44" s="78">
        <v>80897.95625</v>
      </c>
      <c r="BG44" s="78">
        <v>403203.744</v>
      </c>
      <c r="BH44" s="78">
        <v>86269.15725</v>
      </c>
      <c r="BI44" s="81">
        <f t="shared" si="41"/>
        <v>21.395921673286843</v>
      </c>
      <c r="BJ44" s="81">
        <f t="shared" si="20"/>
        <v>106.63947675439576</v>
      </c>
      <c r="BK44" s="84">
        <v>0</v>
      </c>
      <c r="BL44" s="84">
        <v>427</v>
      </c>
      <c r="BM44" s="84">
        <v>427</v>
      </c>
      <c r="BN44" s="83">
        <f t="shared" si="15"/>
        <v>100</v>
      </c>
      <c r="BO44" s="83"/>
      <c r="BP44" s="84">
        <v>-3366.81504</v>
      </c>
      <c r="BQ44" s="84">
        <v>-3366.81504</v>
      </c>
      <c r="BR44" s="83">
        <f t="shared" si="21"/>
        <v>100</v>
      </c>
      <c r="BS44" s="84"/>
      <c r="BT44" s="84"/>
      <c r="BU44" s="84"/>
      <c r="BV44" s="83"/>
      <c r="BW44" s="84"/>
      <c r="BX44" s="83"/>
      <c r="BY44" s="83"/>
      <c r="BZ44" s="83"/>
      <c r="CA44" s="83"/>
      <c r="CB44" s="84">
        <v>6200</v>
      </c>
      <c r="CC44" s="84">
        <v>4200</v>
      </c>
      <c r="CD44" s="84">
        <v>2000</v>
      </c>
      <c r="CE44" s="84">
        <v>0</v>
      </c>
      <c r="CF44" s="84">
        <v>2000</v>
      </c>
      <c r="CG44" s="84">
        <v>0</v>
      </c>
      <c r="CH44" s="84">
        <v>2000</v>
      </c>
      <c r="CI44" s="84">
        <v>0</v>
      </c>
      <c r="CJ44" s="83">
        <f t="shared" si="23"/>
        <v>32.25806451612903</v>
      </c>
      <c r="CK44" s="83">
        <f t="shared" si="24"/>
        <v>0</v>
      </c>
      <c r="CL44" s="83">
        <f t="shared" si="25"/>
        <v>100</v>
      </c>
      <c r="CM44" s="83">
        <f t="shared" si="26"/>
      </c>
    </row>
    <row r="45" spans="1:91" ht="12">
      <c r="A45" s="21" t="s">
        <v>77</v>
      </c>
      <c r="B45" s="22" t="s">
        <v>78</v>
      </c>
      <c r="C45" s="55">
        <v>99284.25605</v>
      </c>
      <c r="D45" s="55">
        <v>459574.56192</v>
      </c>
      <c r="E45" s="55">
        <v>99803.01609</v>
      </c>
      <c r="F45" s="52">
        <f t="shared" si="27"/>
        <v>21.716392585578554</v>
      </c>
      <c r="G45" s="52">
        <f t="shared" si="28"/>
        <v>100.52249980071237</v>
      </c>
      <c r="H45" s="55">
        <v>35060.154590000006</v>
      </c>
      <c r="I45" s="55">
        <v>158978.7</v>
      </c>
      <c r="J45" s="55">
        <v>35056.81527000001</v>
      </c>
      <c r="K45" s="51">
        <f t="shared" si="29"/>
        <v>22.051265528023567</v>
      </c>
      <c r="L45" s="53">
        <f t="shared" si="30"/>
        <v>99.99047545557329</v>
      </c>
      <c r="M45" s="56">
        <v>20784.3535</v>
      </c>
      <c r="N45" s="56"/>
      <c r="O45" s="56">
        <v>1671.77581</v>
      </c>
      <c r="P45" s="56">
        <v>105452.32475999999</v>
      </c>
      <c r="Q45" s="56">
        <v>523095.99762</v>
      </c>
      <c r="R45" s="56">
        <v>100855.19593999999</v>
      </c>
      <c r="S45" s="51">
        <f t="shared" si="31"/>
        <v>19.280437319129646</v>
      </c>
      <c r="T45" s="53">
        <f t="shared" si="32"/>
        <v>95.64056190277203</v>
      </c>
      <c r="U45" s="56">
        <f t="shared" si="33"/>
        <v>-1052.179849999986</v>
      </c>
      <c r="V45" s="56">
        <v>223826.35</v>
      </c>
      <c r="W45" s="56">
        <v>45089.197909999995</v>
      </c>
      <c r="X45" s="53">
        <f t="shared" si="34"/>
        <v>20.144722866632993</v>
      </c>
      <c r="Y45" s="56">
        <v>42267.4</v>
      </c>
      <c r="Z45" s="56">
        <v>8775.57399</v>
      </c>
      <c r="AA45" s="53">
        <f t="shared" si="35"/>
        <v>20.76203880532041</v>
      </c>
      <c r="AB45" s="53">
        <v>0</v>
      </c>
      <c r="AC45" s="53">
        <v>0</v>
      </c>
      <c r="AD45" s="53"/>
      <c r="AE45" s="56">
        <v>16207.504</v>
      </c>
      <c r="AF45" s="56">
        <v>1888.6906000000001</v>
      </c>
      <c r="AG45" s="53">
        <f t="shared" si="36"/>
        <v>11.653186079731956</v>
      </c>
      <c r="AH45" s="56">
        <v>45244.1</v>
      </c>
      <c r="AI45" s="56">
        <v>10854.96151</v>
      </c>
      <c r="AJ45" s="53">
        <f t="shared" si="37"/>
        <v>23.991993453290043</v>
      </c>
      <c r="AK45" s="56">
        <v>2070</v>
      </c>
      <c r="AL45" s="56">
        <v>509.7375</v>
      </c>
      <c r="AM45" s="53">
        <f t="shared" si="16"/>
        <v>24.625</v>
      </c>
      <c r="AN45" s="56">
        <v>10</v>
      </c>
      <c r="AO45" s="56">
        <v>6.45364</v>
      </c>
      <c r="AP45" s="53">
        <f t="shared" si="22"/>
        <v>64.5364</v>
      </c>
      <c r="AQ45" s="56">
        <v>64683.290649999995</v>
      </c>
      <c r="AR45" s="56">
        <v>303415.778</v>
      </c>
      <c r="AS45" s="56">
        <v>67566.11690000001</v>
      </c>
      <c r="AT45" s="53">
        <f t="shared" si="38"/>
        <v>22.26849155484591</v>
      </c>
      <c r="AU45" s="53">
        <f t="shared" si="17"/>
        <v>104.45683301055126</v>
      </c>
      <c r="AV45" s="57">
        <v>24688.3104</v>
      </c>
      <c r="AW45" s="57">
        <v>120986.3</v>
      </c>
      <c r="AX45" s="57">
        <v>28734.24625</v>
      </c>
      <c r="AY45" s="53">
        <f t="shared" si="39"/>
        <v>23.75</v>
      </c>
      <c r="AZ45" s="53">
        <f t="shared" si="18"/>
        <v>116.38806295144444</v>
      </c>
      <c r="BA45" s="55">
        <v>5084.81145</v>
      </c>
      <c r="BB45" s="55">
        <v>25130.774</v>
      </c>
      <c r="BC45" s="55">
        <v>4924.96625</v>
      </c>
      <c r="BD45" s="53">
        <f t="shared" si="40"/>
        <v>19.59735203539692</v>
      </c>
      <c r="BE45" s="54">
        <f t="shared" si="19"/>
        <v>96.85641834369297</v>
      </c>
      <c r="BF45" s="55">
        <v>34910.1688</v>
      </c>
      <c r="BG45" s="55">
        <v>157298.704</v>
      </c>
      <c r="BH45" s="55">
        <v>33906.9044</v>
      </c>
      <c r="BI45" s="53">
        <f t="shared" si="41"/>
        <v>21.55574301489477</v>
      </c>
      <c r="BJ45" s="53">
        <f t="shared" si="20"/>
        <v>97.12615425680782</v>
      </c>
      <c r="BK45" s="58">
        <v>0</v>
      </c>
      <c r="BL45" s="58">
        <v>0</v>
      </c>
      <c r="BM45" s="58">
        <v>0</v>
      </c>
      <c r="BN45" s="54"/>
      <c r="BO45" s="54"/>
      <c r="BP45" s="58">
        <v>-2819.91608</v>
      </c>
      <c r="BQ45" s="58">
        <v>-2819.91608</v>
      </c>
      <c r="BR45" s="54">
        <f t="shared" si="21"/>
        <v>100</v>
      </c>
      <c r="BS45" s="58"/>
      <c r="BT45" s="58"/>
      <c r="BU45" s="58"/>
      <c r="BV45" s="54"/>
      <c r="BW45" s="58"/>
      <c r="BX45" s="54"/>
      <c r="BY45" s="54"/>
      <c r="BZ45" s="54"/>
      <c r="CA45" s="54"/>
      <c r="CB45" s="58">
        <v>3600</v>
      </c>
      <c r="CC45" s="58">
        <v>3600</v>
      </c>
      <c r="CD45" s="58">
        <v>0</v>
      </c>
      <c r="CE45" s="58">
        <v>0</v>
      </c>
      <c r="CF45" s="58">
        <v>2000</v>
      </c>
      <c r="CG45" s="58">
        <v>2000</v>
      </c>
      <c r="CH45" s="58">
        <v>0</v>
      </c>
      <c r="CI45" s="58">
        <v>0</v>
      </c>
      <c r="CJ45" s="54">
        <f t="shared" si="23"/>
        <v>55.55555555555556</v>
      </c>
      <c r="CK45" s="54">
        <f t="shared" si="24"/>
        <v>55.55555555555556</v>
      </c>
      <c r="CL45" s="54">
        <f t="shared" si="25"/>
      </c>
      <c r="CM45" s="54">
        <f t="shared" si="26"/>
      </c>
    </row>
    <row r="46" spans="1:91" s="85" customFormat="1" ht="12">
      <c r="A46" s="76">
        <v>41</v>
      </c>
      <c r="B46" s="77" t="s">
        <v>79</v>
      </c>
      <c r="C46" s="78">
        <v>354342.87493</v>
      </c>
      <c r="D46" s="78">
        <v>1849129.30271</v>
      </c>
      <c r="E46" s="78">
        <v>387842.40696</v>
      </c>
      <c r="F46" s="79">
        <f t="shared" si="27"/>
        <v>20.974325937704613</v>
      </c>
      <c r="G46" s="79">
        <f t="shared" si="28"/>
        <v>109.45398776160458</v>
      </c>
      <c r="H46" s="78">
        <v>140901.42599000002</v>
      </c>
      <c r="I46" s="78">
        <v>675873</v>
      </c>
      <c r="J46" s="78">
        <v>129212.10967</v>
      </c>
      <c r="K46" s="80">
        <f t="shared" si="29"/>
        <v>19.11780906620031</v>
      </c>
      <c r="L46" s="81">
        <f t="shared" si="30"/>
        <v>91.70390488395084</v>
      </c>
      <c r="M46" s="82">
        <v>72771.02049</v>
      </c>
      <c r="N46" s="82"/>
      <c r="O46" s="82">
        <v>11931.88358</v>
      </c>
      <c r="P46" s="82">
        <v>367172.63654999994</v>
      </c>
      <c r="Q46" s="82">
        <v>2094189.2316700001</v>
      </c>
      <c r="R46" s="82">
        <v>406037.52999</v>
      </c>
      <c r="S46" s="80">
        <f t="shared" si="31"/>
        <v>19.38876983271505</v>
      </c>
      <c r="T46" s="81">
        <f t="shared" si="32"/>
        <v>110.58491008621434</v>
      </c>
      <c r="U46" s="82">
        <f t="shared" si="33"/>
        <v>-18195.123030000017</v>
      </c>
      <c r="V46" s="82">
        <v>1257201.3</v>
      </c>
      <c r="W46" s="82">
        <v>263257.40869999997</v>
      </c>
      <c r="X46" s="81">
        <f t="shared" si="34"/>
        <v>20.939956767464363</v>
      </c>
      <c r="Y46" s="82">
        <v>106914.9</v>
      </c>
      <c r="Z46" s="82">
        <v>24302.4902</v>
      </c>
      <c r="AA46" s="81">
        <f t="shared" si="35"/>
        <v>22.7306859941879</v>
      </c>
      <c r="AB46" s="81">
        <v>0</v>
      </c>
      <c r="AC46" s="81">
        <v>0</v>
      </c>
      <c r="AD46" s="81"/>
      <c r="AE46" s="82">
        <v>72626.20951999999</v>
      </c>
      <c r="AF46" s="82">
        <v>10952.36742</v>
      </c>
      <c r="AG46" s="81">
        <f t="shared" si="36"/>
        <v>15.080461299558682</v>
      </c>
      <c r="AH46" s="82">
        <v>77824.4</v>
      </c>
      <c r="AI46" s="82">
        <v>16437.86637</v>
      </c>
      <c r="AJ46" s="81">
        <f t="shared" si="37"/>
        <v>21.1217386449494</v>
      </c>
      <c r="AK46" s="82">
        <v>7161.6</v>
      </c>
      <c r="AL46" s="82">
        <v>1673.16612</v>
      </c>
      <c r="AM46" s="81">
        <f t="shared" si="16"/>
        <v>23.363021112600535</v>
      </c>
      <c r="AN46" s="82">
        <v>50642.5</v>
      </c>
      <c r="AO46" s="82">
        <v>9011.28463</v>
      </c>
      <c r="AP46" s="81">
        <f t="shared" si="22"/>
        <v>17.79391742113837</v>
      </c>
      <c r="AQ46" s="82">
        <v>216489.67015000002</v>
      </c>
      <c r="AR46" s="82">
        <v>1173705.10252</v>
      </c>
      <c r="AS46" s="82">
        <v>259079.09709999998</v>
      </c>
      <c r="AT46" s="81">
        <f t="shared" si="38"/>
        <v>22.073610870715736</v>
      </c>
      <c r="AU46" s="81">
        <f t="shared" si="17"/>
        <v>119.67272938264945</v>
      </c>
      <c r="AV46" s="86">
        <v>18798.7671</v>
      </c>
      <c r="AW46" s="86">
        <v>168910</v>
      </c>
      <c r="AX46" s="86">
        <v>40116.125</v>
      </c>
      <c r="AY46" s="81">
        <f t="shared" si="39"/>
        <v>23.75</v>
      </c>
      <c r="AZ46" s="81">
        <f t="shared" si="18"/>
        <v>213.39763818872993</v>
      </c>
      <c r="BA46" s="78">
        <v>21159.094699999998</v>
      </c>
      <c r="BB46" s="78">
        <v>118375.64951999999</v>
      </c>
      <c r="BC46" s="78">
        <v>28163.6865</v>
      </c>
      <c r="BD46" s="81">
        <f t="shared" si="40"/>
        <v>23.791790468901837</v>
      </c>
      <c r="BE46" s="83">
        <f t="shared" si="19"/>
        <v>133.104402146279</v>
      </c>
      <c r="BF46" s="78">
        <v>176299.65235</v>
      </c>
      <c r="BG46" s="78">
        <v>885973.34</v>
      </c>
      <c r="BH46" s="78">
        <v>190353.1726</v>
      </c>
      <c r="BI46" s="81">
        <f t="shared" si="41"/>
        <v>21.485203222932192</v>
      </c>
      <c r="BJ46" s="81">
        <f t="shared" si="20"/>
        <v>107.97138284884429</v>
      </c>
      <c r="BK46" s="84">
        <v>232.156</v>
      </c>
      <c r="BL46" s="84">
        <v>446.113</v>
      </c>
      <c r="BM46" s="84">
        <v>446.113</v>
      </c>
      <c r="BN46" s="83">
        <f t="shared" si="15"/>
        <v>100</v>
      </c>
      <c r="BO46" s="83">
        <f>BM46/BK46*100</f>
        <v>192.16087458433122</v>
      </c>
      <c r="BP46" s="84">
        <v>-448.79981</v>
      </c>
      <c r="BQ46" s="84">
        <v>-448.79981</v>
      </c>
      <c r="BR46" s="83">
        <f t="shared" si="21"/>
        <v>100</v>
      </c>
      <c r="BS46" s="84">
        <v>14883.9</v>
      </c>
      <c r="BT46" s="84"/>
      <c r="BU46" s="84">
        <v>8269.8</v>
      </c>
      <c r="BV46" s="83">
        <f>28737431.01/1000</f>
        <v>28737.43101</v>
      </c>
      <c r="BW46" s="84"/>
      <c r="BX46" s="83">
        <f>20844462.88/1000</f>
        <v>20844.46288</v>
      </c>
      <c r="BY46" s="83">
        <f>BV46/BS46*100</f>
        <v>193.0772916372725</v>
      </c>
      <c r="BZ46" s="83"/>
      <c r="CA46" s="83">
        <f>BX46/BU46*100</f>
        <v>252.05522358460905</v>
      </c>
      <c r="CB46" s="84">
        <v>388307.8</v>
      </c>
      <c r="CC46" s="84">
        <v>45000</v>
      </c>
      <c r="CD46" s="84">
        <v>337200</v>
      </c>
      <c r="CE46" s="84">
        <v>6107.8</v>
      </c>
      <c r="CF46" s="84">
        <v>283872</v>
      </c>
      <c r="CG46" s="84">
        <v>45000</v>
      </c>
      <c r="CH46" s="84">
        <v>234800</v>
      </c>
      <c r="CI46" s="84">
        <v>4072</v>
      </c>
      <c r="CJ46" s="83">
        <f t="shared" si="23"/>
        <v>73.10489256203455</v>
      </c>
      <c r="CK46" s="83">
        <f t="shared" si="24"/>
        <v>100</v>
      </c>
      <c r="CL46" s="83">
        <f t="shared" si="25"/>
        <v>69.63226571767497</v>
      </c>
      <c r="CM46" s="83">
        <f t="shared" si="26"/>
        <v>66.6688496676381</v>
      </c>
    </row>
    <row r="47" spans="1:91" ht="12">
      <c r="A47" s="21">
        <v>42</v>
      </c>
      <c r="B47" s="22" t="s">
        <v>92</v>
      </c>
      <c r="C47" s="55">
        <v>318527.36579</v>
      </c>
      <c r="D47" s="55">
        <v>1624650.4917300001</v>
      </c>
      <c r="E47" s="55">
        <v>311128.58799</v>
      </c>
      <c r="F47" s="52">
        <f t="shared" si="27"/>
        <v>19.150493572232662</v>
      </c>
      <c r="G47" s="52">
        <f t="shared" si="28"/>
        <v>97.67719241904072</v>
      </c>
      <c r="H47" s="55">
        <v>149161.49647</v>
      </c>
      <c r="I47" s="55">
        <v>667619.745</v>
      </c>
      <c r="J47" s="55">
        <v>126221.33529999999</v>
      </c>
      <c r="K47" s="51">
        <f t="shared" si="29"/>
        <v>18.906171701078133</v>
      </c>
      <c r="L47" s="53">
        <f t="shared" si="30"/>
        <v>84.62058794468193</v>
      </c>
      <c r="M47" s="56">
        <v>78558.69832</v>
      </c>
      <c r="N47" s="56"/>
      <c r="O47" s="56">
        <v>16850.32056</v>
      </c>
      <c r="P47" s="56">
        <v>342088.44363000005</v>
      </c>
      <c r="Q47" s="56">
        <v>1851530.38986</v>
      </c>
      <c r="R47" s="56">
        <v>326195.92078</v>
      </c>
      <c r="S47" s="51">
        <f t="shared" si="31"/>
        <v>17.61763795865455</v>
      </c>
      <c r="T47" s="53">
        <f t="shared" si="32"/>
        <v>95.35426491425437</v>
      </c>
      <c r="U47" s="56">
        <f t="shared" si="33"/>
        <v>-15067.332789999957</v>
      </c>
      <c r="V47" s="56">
        <v>1014448.1510399999</v>
      </c>
      <c r="W47" s="56">
        <v>205244.36369</v>
      </c>
      <c r="X47" s="53">
        <f t="shared" si="34"/>
        <v>20.232119648459705</v>
      </c>
      <c r="Y47" s="56">
        <v>140151.33535</v>
      </c>
      <c r="Z47" s="56">
        <v>28652.980059999998</v>
      </c>
      <c r="AA47" s="53">
        <f t="shared" si="35"/>
        <v>20.44431470342034</v>
      </c>
      <c r="AB47" s="53">
        <v>0</v>
      </c>
      <c r="AC47" s="53">
        <v>0</v>
      </c>
      <c r="AD47" s="53"/>
      <c r="AE47" s="56">
        <v>41198.05707</v>
      </c>
      <c r="AF47" s="56">
        <v>4579.93916</v>
      </c>
      <c r="AG47" s="53">
        <f t="shared" si="36"/>
        <v>11.116881439865436</v>
      </c>
      <c r="AH47" s="56">
        <v>45508.00032</v>
      </c>
      <c r="AI47" s="56">
        <v>11714.165710000001</v>
      </c>
      <c r="AJ47" s="53">
        <f t="shared" si="37"/>
        <v>25.740893090509676</v>
      </c>
      <c r="AK47" s="56">
        <v>7528.4</v>
      </c>
      <c r="AL47" s="56">
        <v>1573.18275</v>
      </c>
      <c r="AM47" s="53">
        <f t="shared" si="16"/>
        <v>20.89664138462356</v>
      </c>
      <c r="AN47" s="56">
        <v>11596.4</v>
      </c>
      <c r="AO47" s="56">
        <v>3054.22907</v>
      </c>
      <c r="AP47" s="53">
        <f t="shared" si="22"/>
        <v>26.33773472801904</v>
      </c>
      <c r="AQ47" s="56">
        <v>171184.27135</v>
      </c>
      <c r="AR47" s="56">
        <v>969961.65</v>
      </c>
      <c r="AS47" s="56">
        <v>198347.55596</v>
      </c>
      <c r="AT47" s="53">
        <f t="shared" si="38"/>
        <v>20.44901011911141</v>
      </c>
      <c r="AU47" s="53">
        <f t="shared" si="17"/>
        <v>115.86786238933277</v>
      </c>
      <c r="AV47" s="57">
        <v>17392.3884</v>
      </c>
      <c r="AW47" s="57">
        <v>99834.9</v>
      </c>
      <c r="AX47" s="57">
        <v>23710.78875</v>
      </c>
      <c r="AY47" s="53">
        <f t="shared" si="39"/>
        <v>23.75</v>
      </c>
      <c r="AZ47" s="53">
        <f t="shared" si="18"/>
        <v>136.32853754576917</v>
      </c>
      <c r="BA47" s="55">
        <v>7462.897349999999</v>
      </c>
      <c r="BB47" s="55">
        <v>147595.996</v>
      </c>
      <c r="BC47" s="55">
        <v>19032.54896</v>
      </c>
      <c r="BD47" s="53">
        <f t="shared" si="40"/>
        <v>12.895030675493391</v>
      </c>
      <c r="BE47" s="54">
        <f t="shared" si="19"/>
        <v>255.02895279673118</v>
      </c>
      <c r="BF47" s="55">
        <v>146328.98559999999</v>
      </c>
      <c r="BG47" s="55">
        <v>721231.754</v>
      </c>
      <c r="BH47" s="55">
        <v>154905.21825</v>
      </c>
      <c r="BI47" s="53">
        <f t="shared" si="41"/>
        <v>21.477869962170303</v>
      </c>
      <c r="BJ47" s="53">
        <f t="shared" si="20"/>
        <v>105.86092537635963</v>
      </c>
      <c r="BK47" s="58">
        <v>0</v>
      </c>
      <c r="BL47" s="58">
        <v>1299</v>
      </c>
      <c r="BM47" s="58">
        <v>699</v>
      </c>
      <c r="BN47" s="54">
        <f t="shared" si="15"/>
        <v>53.81062355658198</v>
      </c>
      <c r="BO47" s="54"/>
      <c r="BP47" s="58">
        <v>-13460.30327</v>
      </c>
      <c r="BQ47" s="58">
        <v>-13460.30327</v>
      </c>
      <c r="BR47" s="54">
        <f t="shared" si="21"/>
        <v>100</v>
      </c>
      <c r="BS47" s="58"/>
      <c r="BT47" s="58"/>
      <c r="BU47" s="58"/>
      <c r="BV47" s="54"/>
      <c r="BW47" s="58"/>
      <c r="BX47" s="54"/>
      <c r="BY47" s="54"/>
      <c r="BZ47" s="54"/>
      <c r="CA47" s="54"/>
      <c r="CB47" s="58">
        <v>275754.7</v>
      </c>
      <c r="CC47" s="58">
        <v>125000</v>
      </c>
      <c r="CD47" s="58">
        <v>150754.7</v>
      </c>
      <c r="CE47" s="58">
        <v>0</v>
      </c>
      <c r="CF47" s="58">
        <v>193754.7</v>
      </c>
      <c r="CG47" s="58">
        <v>125000</v>
      </c>
      <c r="CH47" s="58">
        <v>68754.7</v>
      </c>
      <c r="CI47" s="58">
        <v>0</v>
      </c>
      <c r="CJ47" s="54">
        <f t="shared" si="23"/>
        <v>70.26342615375188</v>
      </c>
      <c r="CK47" s="54">
        <f t="shared" si="24"/>
        <v>100</v>
      </c>
      <c r="CL47" s="54">
        <f t="shared" si="25"/>
        <v>45.60700263408039</v>
      </c>
      <c r="CM47" s="54">
        <f t="shared" si="26"/>
      </c>
    </row>
    <row r="48" spans="1:91" s="85" customFormat="1" ht="12">
      <c r="A48" s="76">
        <v>43</v>
      </c>
      <c r="B48" s="77" t="s">
        <v>93</v>
      </c>
      <c r="C48" s="78">
        <v>312986.17793</v>
      </c>
      <c r="D48" s="78">
        <v>1697037.89206</v>
      </c>
      <c r="E48" s="78">
        <v>327012.16387</v>
      </c>
      <c r="F48" s="79">
        <f t="shared" si="27"/>
        <v>19.269585281507563</v>
      </c>
      <c r="G48" s="79">
        <f t="shared" si="28"/>
        <v>104.48134356372023</v>
      </c>
      <c r="H48" s="78">
        <v>109803.32767</v>
      </c>
      <c r="I48" s="78">
        <v>551442</v>
      </c>
      <c r="J48" s="78">
        <v>128020.49251000001</v>
      </c>
      <c r="K48" s="80">
        <f t="shared" si="29"/>
        <v>23.21558613779872</v>
      </c>
      <c r="L48" s="81">
        <f t="shared" si="30"/>
        <v>116.59072199956397</v>
      </c>
      <c r="M48" s="82">
        <v>62182.63722</v>
      </c>
      <c r="N48" s="82"/>
      <c r="O48" s="82">
        <v>20079.198210000002</v>
      </c>
      <c r="P48" s="82">
        <v>311908.8950700001</v>
      </c>
      <c r="Q48" s="82">
        <v>1762466.20077</v>
      </c>
      <c r="R48" s="82">
        <v>289094.05926</v>
      </c>
      <c r="S48" s="80">
        <f t="shared" si="31"/>
        <v>16.402814370777627</v>
      </c>
      <c r="T48" s="81">
        <f t="shared" si="32"/>
        <v>92.6854167448864</v>
      </c>
      <c r="U48" s="82">
        <f t="shared" si="33"/>
        <v>37918.10460999998</v>
      </c>
      <c r="V48" s="82">
        <v>1143635.5689700001</v>
      </c>
      <c r="W48" s="82">
        <v>178227.14034</v>
      </c>
      <c r="X48" s="81">
        <f t="shared" si="34"/>
        <v>15.584259984193904</v>
      </c>
      <c r="Y48" s="82">
        <v>78132.02</v>
      </c>
      <c r="Z48" s="82">
        <v>20463.75579</v>
      </c>
      <c r="AA48" s="81">
        <f t="shared" si="35"/>
        <v>26.19125396988328</v>
      </c>
      <c r="AB48" s="81">
        <v>0</v>
      </c>
      <c r="AC48" s="81">
        <v>0</v>
      </c>
      <c r="AD48" s="81"/>
      <c r="AE48" s="82">
        <v>36172.66329</v>
      </c>
      <c r="AF48" s="82">
        <v>4405.77531</v>
      </c>
      <c r="AG48" s="81">
        <f t="shared" si="36"/>
        <v>12.179847733849295</v>
      </c>
      <c r="AH48" s="82">
        <v>60548.34</v>
      </c>
      <c r="AI48" s="82">
        <v>11655.52234</v>
      </c>
      <c r="AJ48" s="81">
        <f t="shared" si="37"/>
        <v>19.249945316419907</v>
      </c>
      <c r="AK48" s="82">
        <v>4279.67614</v>
      </c>
      <c r="AL48" s="82">
        <v>1033.2285</v>
      </c>
      <c r="AM48" s="81">
        <f t="shared" si="16"/>
        <v>24.142679637436302</v>
      </c>
      <c r="AN48" s="82">
        <v>660</v>
      </c>
      <c r="AO48" s="82">
        <v>4.746239999999999</v>
      </c>
      <c r="AP48" s="81">
        <f t="shared" si="22"/>
        <v>0.7191272727272726</v>
      </c>
      <c r="AQ48" s="82">
        <v>205989.97547</v>
      </c>
      <c r="AR48" s="82">
        <v>1145049.98</v>
      </c>
      <c r="AS48" s="82">
        <v>198435.7593</v>
      </c>
      <c r="AT48" s="81">
        <f t="shared" si="38"/>
        <v>17.329877539493953</v>
      </c>
      <c r="AU48" s="81">
        <f t="shared" si="17"/>
        <v>96.3327263121597</v>
      </c>
      <c r="AV48" s="86">
        <v>40550.2857</v>
      </c>
      <c r="AW48" s="86">
        <v>120330.5</v>
      </c>
      <c r="AX48" s="86">
        <v>28578.49375</v>
      </c>
      <c r="AY48" s="81">
        <f t="shared" si="39"/>
        <v>23.75</v>
      </c>
      <c r="AZ48" s="81">
        <f t="shared" si="18"/>
        <v>70.47667669083772</v>
      </c>
      <c r="BA48" s="78">
        <v>10474.09272</v>
      </c>
      <c r="BB48" s="78">
        <v>283456</v>
      </c>
      <c r="BC48" s="78">
        <v>12536.08125</v>
      </c>
      <c r="BD48" s="81">
        <f t="shared" si="40"/>
        <v>4.422584545749605</v>
      </c>
      <c r="BE48" s="83">
        <f t="shared" si="19"/>
        <v>119.68655983026278</v>
      </c>
      <c r="BF48" s="78">
        <v>154865.59705</v>
      </c>
      <c r="BG48" s="78">
        <v>741113.48</v>
      </c>
      <c r="BH48" s="78">
        <v>157171.18430000002</v>
      </c>
      <c r="BI48" s="81">
        <f t="shared" si="41"/>
        <v>21.20743833994222</v>
      </c>
      <c r="BJ48" s="81">
        <f t="shared" si="20"/>
        <v>101.48876657819336</v>
      </c>
      <c r="BK48" s="84">
        <v>100</v>
      </c>
      <c r="BL48" s="84">
        <v>150</v>
      </c>
      <c r="BM48" s="84">
        <v>150</v>
      </c>
      <c r="BN48" s="83">
        <f t="shared" si="15"/>
        <v>100</v>
      </c>
      <c r="BO48" s="83">
        <f>BM48/BK48*100</f>
        <v>150</v>
      </c>
      <c r="BP48" s="84">
        <v>-629.40464</v>
      </c>
      <c r="BQ48" s="84">
        <v>-629.40464</v>
      </c>
      <c r="BR48" s="83">
        <f t="shared" si="21"/>
        <v>100</v>
      </c>
      <c r="BS48" s="84"/>
      <c r="BT48" s="84"/>
      <c r="BU48" s="84"/>
      <c r="BV48" s="83"/>
      <c r="BW48" s="84"/>
      <c r="BX48" s="83"/>
      <c r="BY48" s="83"/>
      <c r="BZ48" s="83"/>
      <c r="CA48" s="83"/>
      <c r="CB48" s="84">
        <v>30200</v>
      </c>
      <c r="CC48" s="84">
        <v>30200</v>
      </c>
      <c r="CD48" s="84">
        <v>0</v>
      </c>
      <c r="CE48" s="84">
        <v>0</v>
      </c>
      <c r="CF48" s="84">
        <v>27954.95</v>
      </c>
      <c r="CG48" s="84">
        <v>27954.95</v>
      </c>
      <c r="CH48" s="84">
        <v>0</v>
      </c>
      <c r="CI48" s="84">
        <v>0</v>
      </c>
      <c r="CJ48" s="83">
        <f t="shared" si="23"/>
        <v>92.566059602649</v>
      </c>
      <c r="CK48" s="83">
        <f t="shared" si="24"/>
        <v>92.566059602649</v>
      </c>
      <c r="CL48" s="83">
        <f t="shared" si="25"/>
      </c>
      <c r="CM48" s="83">
        <f t="shared" si="26"/>
      </c>
    </row>
    <row r="49" spans="1:91" ht="12">
      <c r="A49" s="21">
        <v>44</v>
      </c>
      <c r="B49" s="22" t="s">
        <v>105</v>
      </c>
      <c r="C49" s="55">
        <v>520773.40865</v>
      </c>
      <c r="D49" s="55">
        <v>2569884.1402600002</v>
      </c>
      <c r="E49" s="55">
        <v>568968.29277</v>
      </c>
      <c r="F49" s="52">
        <f t="shared" si="27"/>
        <v>22.139842176403963</v>
      </c>
      <c r="G49" s="52">
        <f t="shared" si="28"/>
        <v>109.25448252915513</v>
      </c>
      <c r="H49" s="55">
        <v>251179.53162999998</v>
      </c>
      <c r="I49" s="55">
        <v>1078533.4</v>
      </c>
      <c r="J49" s="55">
        <v>219562.47822</v>
      </c>
      <c r="K49" s="51">
        <f t="shared" si="29"/>
        <v>20.357503830664864</v>
      </c>
      <c r="L49" s="53">
        <f t="shared" si="30"/>
        <v>87.41256773399296</v>
      </c>
      <c r="M49" s="56">
        <v>127400.60368</v>
      </c>
      <c r="N49" s="56"/>
      <c r="O49" s="56">
        <v>29213.472879999998</v>
      </c>
      <c r="P49" s="56">
        <v>489539.9343500001</v>
      </c>
      <c r="Q49" s="56">
        <v>2839525.20444</v>
      </c>
      <c r="R49" s="56">
        <v>552628.88138</v>
      </c>
      <c r="S49" s="51">
        <f t="shared" si="31"/>
        <v>19.462017118773463</v>
      </c>
      <c r="T49" s="53">
        <f t="shared" si="32"/>
        <v>112.88739541009416</v>
      </c>
      <c r="U49" s="56">
        <f t="shared" si="33"/>
        <v>16339.411389999907</v>
      </c>
      <c r="V49" s="56">
        <v>1678624.53278</v>
      </c>
      <c r="W49" s="56">
        <v>350133.46557</v>
      </c>
      <c r="X49" s="53">
        <f t="shared" si="34"/>
        <v>20.858355083738573</v>
      </c>
      <c r="Y49" s="56">
        <v>132980.833</v>
      </c>
      <c r="Z49" s="56">
        <v>23399.87826</v>
      </c>
      <c r="AA49" s="53">
        <f t="shared" si="35"/>
        <v>17.596429298950174</v>
      </c>
      <c r="AB49" s="53">
        <v>0</v>
      </c>
      <c r="AC49" s="53">
        <v>0</v>
      </c>
      <c r="AD49" s="53"/>
      <c r="AE49" s="56">
        <v>83066.641</v>
      </c>
      <c r="AF49" s="56">
        <v>11679.47592</v>
      </c>
      <c r="AG49" s="53">
        <f t="shared" si="36"/>
        <v>14.060368614158842</v>
      </c>
      <c r="AH49" s="56">
        <v>112729.371</v>
      </c>
      <c r="AI49" s="56">
        <v>28642.50814</v>
      </c>
      <c r="AJ49" s="53">
        <f t="shared" si="37"/>
        <v>25.408203634880564</v>
      </c>
      <c r="AK49" s="56">
        <v>7191.7</v>
      </c>
      <c r="AL49" s="56">
        <v>1670.4785200000001</v>
      </c>
      <c r="AM49" s="53">
        <f t="shared" si="16"/>
        <v>23.227867124601975</v>
      </c>
      <c r="AN49" s="56">
        <v>11876.868</v>
      </c>
      <c r="AO49" s="56">
        <v>436.87671</v>
      </c>
      <c r="AP49" s="53">
        <f t="shared" si="22"/>
        <v>3.6783831393933144</v>
      </c>
      <c r="AQ49" s="56">
        <v>270215.74754</v>
      </c>
      <c r="AR49" s="56">
        <v>1491469.6145</v>
      </c>
      <c r="AS49" s="56">
        <v>349498.12259</v>
      </c>
      <c r="AT49" s="53">
        <f t="shared" si="38"/>
        <v>23.433137302442844</v>
      </c>
      <c r="AU49" s="53">
        <f t="shared" si="17"/>
        <v>129.34039772728784</v>
      </c>
      <c r="AV49" s="57">
        <v>927.6291</v>
      </c>
      <c r="AW49" s="57">
        <v>113563.9</v>
      </c>
      <c r="AX49" s="57">
        <v>26971.42625</v>
      </c>
      <c r="AY49" s="53">
        <f t="shared" si="39"/>
        <v>23.75</v>
      </c>
      <c r="AZ49" s="53">
        <f t="shared" si="18"/>
        <v>2907.5657770977646</v>
      </c>
      <c r="BA49" s="55">
        <v>37274.40277</v>
      </c>
      <c r="BB49" s="55">
        <v>213548.0755</v>
      </c>
      <c r="BC49" s="55">
        <v>69238.7803</v>
      </c>
      <c r="BD49" s="53">
        <f t="shared" si="40"/>
        <v>32.423041105795406</v>
      </c>
      <c r="BE49" s="54">
        <f t="shared" si="19"/>
        <v>185.75423120052312</v>
      </c>
      <c r="BF49" s="55">
        <v>231713.71566999998</v>
      </c>
      <c r="BG49" s="55">
        <v>1163408.736</v>
      </c>
      <c r="BH49" s="55">
        <v>252339.01304</v>
      </c>
      <c r="BI49" s="53">
        <f t="shared" si="41"/>
        <v>21.68962680369627</v>
      </c>
      <c r="BJ49" s="53">
        <f t="shared" si="20"/>
        <v>108.90119832154173</v>
      </c>
      <c r="BK49" s="58">
        <v>300</v>
      </c>
      <c r="BL49" s="58">
        <v>948.903</v>
      </c>
      <c r="BM49" s="58">
        <v>948.903</v>
      </c>
      <c r="BN49" s="54">
        <f t="shared" si="15"/>
        <v>100</v>
      </c>
      <c r="BO49" s="54">
        <f>BM49/BK49*100</f>
        <v>316.301</v>
      </c>
      <c r="BP49" s="58">
        <v>-118.87424</v>
      </c>
      <c r="BQ49" s="58">
        <v>-118.87424</v>
      </c>
      <c r="BR49" s="54">
        <f t="shared" si="21"/>
        <v>100</v>
      </c>
      <c r="BS49" s="58"/>
      <c r="BT49" s="58"/>
      <c r="BU49" s="58"/>
      <c r="BV49" s="54"/>
      <c r="BW49" s="58"/>
      <c r="BX49" s="54"/>
      <c r="BY49" s="54"/>
      <c r="BZ49" s="54"/>
      <c r="CA49" s="54"/>
      <c r="CB49" s="58">
        <v>101516.25</v>
      </c>
      <c r="CC49" s="58">
        <v>0</v>
      </c>
      <c r="CD49" s="58">
        <v>100000</v>
      </c>
      <c r="CE49" s="58">
        <v>1516.25</v>
      </c>
      <c r="CF49" s="58">
        <v>1373.75</v>
      </c>
      <c r="CG49" s="58">
        <v>0</v>
      </c>
      <c r="CH49" s="58">
        <v>0</v>
      </c>
      <c r="CI49" s="58">
        <v>1373.75</v>
      </c>
      <c r="CJ49" s="54">
        <f t="shared" si="23"/>
        <v>1.3532316254786796</v>
      </c>
      <c r="CK49" s="54">
        <f t="shared" si="24"/>
      </c>
      <c r="CL49" s="54">
        <f t="shared" si="25"/>
        <v>0</v>
      </c>
      <c r="CM49" s="54">
        <f t="shared" si="26"/>
        <v>90.60181368507831</v>
      </c>
    </row>
    <row r="50" spans="1:91" s="85" customFormat="1" ht="12">
      <c r="A50" s="76">
        <v>45</v>
      </c>
      <c r="B50" s="77" t="s">
        <v>107</v>
      </c>
      <c r="C50" s="78">
        <v>382858.09456</v>
      </c>
      <c r="D50" s="78">
        <v>1807075.49018</v>
      </c>
      <c r="E50" s="78">
        <v>402103.43539</v>
      </c>
      <c r="F50" s="79">
        <f t="shared" si="27"/>
        <v>22.251612485206532</v>
      </c>
      <c r="G50" s="79">
        <f t="shared" si="28"/>
        <v>105.02675563177468</v>
      </c>
      <c r="H50" s="78">
        <v>164877.13588999998</v>
      </c>
      <c r="I50" s="78">
        <v>638880.52327</v>
      </c>
      <c r="J50" s="78">
        <v>147279.62647999998</v>
      </c>
      <c r="K50" s="80">
        <f t="shared" si="29"/>
        <v>23.052765128317667</v>
      </c>
      <c r="L50" s="81">
        <f t="shared" si="30"/>
        <v>89.32689525748408</v>
      </c>
      <c r="M50" s="82">
        <v>78804.1848</v>
      </c>
      <c r="N50" s="82"/>
      <c r="O50" s="82">
        <v>26779.88753</v>
      </c>
      <c r="P50" s="82">
        <v>354888.9097099999</v>
      </c>
      <c r="Q50" s="82">
        <v>2003749.94078</v>
      </c>
      <c r="R50" s="82">
        <v>399794.70476999995</v>
      </c>
      <c r="S50" s="80">
        <f t="shared" si="31"/>
        <v>19.95232521950178</v>
      </c>
      <c r="T50" s="81">
        <f t="shared" si="32"/>
        <v>112.65347939350801</v>
      </c>
      <c r="U50" s="82">
        <f t="shared" si="33"/>
        <v>2308.7306200000457</v>
      </c>
      <c r="V50" s="82">
        <v>1232704.005</v>
      </c>
      <c r="W50" s="82">
        <v>233539.55789</v>
      </c>
      <c r="X50" s="81">
        <f t="shared" si="34"/>
        <v>18.945306979026164</v>
      </c>
      <c r="Y50" s="82">
        <v>133487.14734</v>
      </c>
      <c r="Z50" s="82">
        <v>24553.45164</v>
      </c>
      <c r="AA50" s="81">
        <f t="shared" si="35"/>
        <v>18.393869469291186</v>
      </c>
      <c r="AB50" s="81">
        <v>0</v>
      </c>
      <c r="AC50" s="81">
        <v>0</v>
      </c>
      <c r="AD50" s="81"/>
      <c r="AE50" s="82">
        <v>43271.676</v>
      </c>
      <c r="AF50" s="82">
        <v>6417.18906</v>
      </c>
      <c r="AG50" s="81">
        <f t="shared" si="36"/>
        <v>14.829998865770763</v>
      </c>
      <c r="AH50" s="82">
        <v>43419.84395</v>
      </c>
      <c r="AI50" s="82">
        <v>7604.276110000001</v>
      </c>
      <c r="AJ50" s="81">
        <f t="shared" si="37"/>
        <v>17.513365821297477</v>
      </c>
      <c r="AK50" s="82">
        <v>4966.7</v>
      </c>
      <c r="AL50" s="82">
        <v>1223.047</v>
      </c>
      <c r="AM50" s="81">
        <f t="shared" si="16"/>
        <v>24.624942114482455</v>
      </c>
      <c r="AN50" s="82">
        <v>39241.55</v>
      </c>
      <c r="AO50" s="82">
        <v>10648.746939999999</v>
      </c>
      <c r="AP50" s="81">
        <f t="shared" si="22"/>
        <v>27.136407557805438</v>
      </c>
      <c r="AQ50" s="82">
        <v>219149.58145</v>
      </c>
      <c r="AR50" s="82">
        <v>1168444.372</v>
      </c>
      <c r="AS50" s="82">
        <v>256752.8399</v>
      </c>
      <c r="AT50" s="81">
        <f t="shared" si="38"/>
        <v>21.97390359803967</v>
      </c>
      <c r="AU50" s="81">
        <f t="shared" si="17"/>
        <v>117.15871789542037</v>
      </c>
      <c r="AV50" s="86">
        <v>29118.8763</v>
      </c>
      <c r="AW50" s="86">
        <v>183835.8</v>
      </c>
      <c r="AX50" s="86">
        <v>43661.0025</v>
      </c>
      <c r="AY50" s="81">
        <f t="shared" si="39"/>
        <v>23.75</v>
      </c>
      <c r="AZ50" s="81">
        <f t="shared" si="18"/>
        <v>149.94054732805745</v>
      </c>
      <c r="BA50" s="78">
        <v>14528.9632</v>
      </c>
      <c r="BB50" s="78">
        <v>121004.8</v>
      </c>
      <c r="BC50" s="78">
        <v>26677.6625</v>
      </c>
      <c r="BD50" s="81">
        <f t="shared" si="40"/>
        <v>22.046780375654517</v>
      </c>
      <c r="BE50" s="83">
        <f t="shared" si="19"/>
        <v>183.6171110957181</v>
      </c>
      <c r="BF50" s="78">
        <v>175501.74195</v>
      </c>
      <c r="BG50" s="78">
        <v>863303.772</v>
      </c>
      <c r="BH50" s="78">
        <v>186114.1749</v>
      </c>
      <c r="BI50" s="81">
        <f t="shared" si="41"/>
        <v>21.55836461467471</v>
      </c>
      <c r="BJ50" s="81">
        <f t="shared" si="20"/>
        <v>106.04691032241918</v>
      </c>
      <c r="BK50" s="84">
        <v>0</v>
      </c>
      <c r="BL50" s="84">
        <v>300</v>
      </c>
      <c r="BM50" s="84">
        <v>300</v>
      </c>
      <c r="BN50" s="83">
        <f t="shared" si="15"/>
        <v>100</v>
      </c>
      <c r="BO50" s="83"/>
      <c r="BP50" s="84">
        <v>-2793.33212</v>
      </c>
      <c r="BQ50" s="84">
        <v>-2793.33212</v>
      </c>
      <c r="BR50" s="83">
        <f t="shared" si="21"/>
        <v>100</v>
      </c>
      <c r="BS50" s="84"/>
      <c r="BT50" s="84"/>
      <c r="BU50" s="84"/>
      <c r="BV50" s="83">
        <v>249.459</v>
      </c>
      <c r="BW50" s="84"/>
      <c r="BX50" s="83">
        <v>230.854</v>
      </c>
      <c r="BY50" s="83"/>
      <c r="BZ50" s="83"/>
      <c r="CA50" s="83"/>
      <c r="CB50" s="84">
        <v>401300</v>
      </c>
      <c r="CC50" s="84">
        <v>41300</v>
      </c>
      <c r="CD50" s="84">
        <v>360000</v>
      </c>
      <c r="CE50" s="84">
        <v>0</v>
      </c>
      <c r="CF50" s="84">
        <v>370070</v>
      </c>
      <c r="CG50" s="84">
        <v>41300</v>
      </c>
      <c r="CH50" s="84">
        <v>328770</v>
      </c>
      <c r="CI50" s="84">
        <v>0</v>
      </c>
      <c r="CJ50" s="83">
        <f t="shared" si="23"/>
        <v>92.21779217542986</v>
      </c>
      <c r="CK50" s="83">
        <f t="shared" si="24"/>
        <v>100</v>
      </c>
      <c r="CL50" s="83">
        <f t="shared" si="25"/>
        <v>91.325</v>
      </c>
      <c r="CM50" s="83">
        <f t="shared" si="26"/>
      </c>
    </row>
    <row r="51" spans="1:91" ht="12">
      <c r="A51" s="21">
        <v>46</v>
      </c>
      <c r="B51" s="22" t="s">
        <v>94</v>
      </c>
      <c r="C51" s="55">
        <v>407382.00843</v>
      </c>
      <c r="D51" s="55">
        <v>2077988.8389</v>
      </c>
      <c r="E51" s="55">
        <v>482689.78279</v>
      </c>
      <c r="F51" s="52">
        <f t="shared" si="27"/>
        <v>23.228699488372406</v>
      </c>
      <c r="G51" s="52">
        <f t="shared" si="28"/>
        <v>118.48578798318239</v>
      </c>
      <c r="H51" s="55">
        <v>132170.11659</v>
      </c>
      <c r="I51" s="55">
        <v>778126.19315</v>
      </c>
      <c r="J51" s="55">
        <v>199360.42924</v>
      </c>
      <c r="K51" s="51">
        <f t="shared" si="29"/>
        <v>25.620578126659865</v>
      </c>
      <c r="L51" s="53">
        <f t="shared" si="30"/>
        <v>150.8362361958328</v>
      </c>
      <c r="M51" s="56">
        <v>97342.80243000001</v>
      </c>
      <c r="N51" s="56"/>
      <c r="O51" s="56">
        <v>17668.4699</v>
      </c>
      <c r="P51" s="56">
        <v>405501.1772199999</v>
      </c>
      <c r="Q51" s="56">
        <v>2173756.83163</v>
      </c>
      <c r="R51" s="56">
        <v>449482.61845999997</v>
      </c>
      <c r="S51" s="51">
        <f t="shared" si="31"/>
        <v>20.677686294973192</v>
      </c>
      <c r="T51" s="53">
        <f t="shared" si="32"/>
        <v>110.84619323216872</v>
      </c>
      <c r="U51" s="56">
        <f t="shared" si="33"/>
        <v>33207.16433000006</v>
      </c>
      <c r="V51" s="56">
        <v>1348354.65551</v>
      </c>
      <c r="W51" s="56">
        <v>268589.49052999995</v>
      </c>
      <c r="X51" s="53">
        <f t="shared" si="34"/>
        <v>19.919795539876635</v>
      </c>
      <c r="Y51" s="56">
        <v>174805.1266</v>
      </c>
      <c r="Z51" s="56">
        <v>34684.22057</v>
      </c>
      <c r="AA51" s="53">
        <f t="shared" si="35"/>
        <v>19.841649524024888</v>
      </c>
      <c r="AB51" s="53">
        <v>0</v>
      </c>
      <c r="AC51" s="53">
        <v>0</v>
      </c>
      <c r="AD51" s="53"/>
      <c r="AE51" s="56">
        <v>46601.199</v>
      </c>
      <c r="AF51" s="56">
        <v>8397.88297</v>
      </c>
      <c r="AG51" s="53">
        <f t="shared" si="36"/>
        <v>18.020744423335547</v>
      </c>
      <c r="AH51" s="56">
        <v>74026.3</v>
      </c>
      <c r="AI51" s="56">
        <v>18435.250649999998</v>
      </c>
      <c r="AJ51" s="53">
        <f t="shared" si="37"/>
        <v>24.90364998655883</v>
      </c>
      <c r="AK51" s="56">
        <v>5470</v>
      </c>
      <c r="AL51" s="56">
        <v>1690.56639</v>
      </c>
      <c r="AM51" s="53">
        <f t="shared" si="16"/>
        <v>30.906149725776967</v>
      </c>
      <c r="AN51" s="56">
        <v>26047.4</v>
      </c>
      <c r="AO51" s="56">
        <v>5092.43649</v>
      </c>
      <c r="AP51" s="53">
        <f t="shared" si="22"/>
        <v>19.55065185008868</v>
      </c>
      <c r="AQ51" s="56">
        <v>275386.18548000004</v>
      </c>
      <c r="AR51" s="56">
        <v>1301649.4375</v>
      </c>
      <c r="AS51" s="56">
        <v>285116.14530000003</v>
      </c>
      <c r="AT51" s="53">
        <f t="shared" si="38"/>
        <v>21.904219145794393</v>
      </c>
      <c r="AU51" s="53">
        <f t="shared" si="17"/>
        <v>103.53320548851809</v>
      </c>
      <c r="AV51" s="57">
        <v>42776.1981</v>
      </c>
      <c r="AW51" s="57">
        <v>152268.5</v>
      </c>
      <c r="AX51" s="57">
        <v>36163.76875</v>
      </c>
      <c r="AY51" s="53">
        <f t="shared" si="39"/>
        <v>23.75</v>
      </c>
      <c r="AZ51" s="53">
        <f t="shared" si="18"/>
        <v>84.54180211494766</v>
      </c>
      <c r="BA51" s="55">
        <v>31348.21059</v>
      </c>
      <c r="BB51" s="55">
        <v>156060.8365</v>
      </c>
      <c r="BC51" s="55">
        <v>31862.9785</v>
      </c>
      <c r="BD51" s="53">
        <f t="shared" si="40"/>
        <v>20.41702403664868</v>
      </c>
      <c r="BE51" s="54">
        <f t="shared" si="19"/>
        <v>101.64209663107282</v>
      </c>
      <c r="BF51" s="55">
        <v>199770.2293</v>
      </c>
      <c r="BG51" s="55">
        <v>992694.06</v>
      </c>
      <c r="BH51" s="55">
        <v>216463.35705000002</v>
      </c>
      <c r="BI51" s="53">
        <f t="shared" si="41"/>
        <v>21.805646449622156</v>
      </c>
      <c r="BJ51" s="53">
        <f t="shared" si="20"/>
        <v>108.3561638831237</v>
      </c>
      <c r="BK51" s="58">
        <v>1491.54749</v>
      </c>
      <c r="BL51" s="58">
        <v>626.041</v>
      </c>
      <c r="BM51" s="58">
        <v>626.041</v>
      </c>
      <c r="BN51" s="54">
        <f t="shared" si="15"/>
        <v>100</v>
      </c>
      <c r="BO51" s="54">
        <f>BM51/BK51*100</f>
        <v>41.97258244858165</v>
      </c>
      <c r="BP51" s="58">
        <v>-1814.79175</v>
      </c>
      <c r="BQ51" s="58">
        <v>-1814.79175</v>
      </c>
      <c r="BR51" s="54">
        <f t="shared" si="21"/>
        <v>100</v>
      </c>
      <c r="BS51" s="58"/>
      <c r="BT51" s="58"/>
      <c r="BU51" s="58"/>
      <c r="BV51" s="54"/>
      <c r="BW51" s="58"/>
      <c r="BX51" s="54"/>
      <c r="BY51" s="54"/>
      <c r="BZ51" s="54"/>
      <c r="CA51" s="54"/>
      <c r="CB51" s="58">
        <v>213546.1</v>
      </c>
      <c r="CC51" s="58">
        <v>47400</v>
      </c>
      <c r="CD51" s="58">
        <v>166146.1</v>
      </c>
      <c r="CE51" s="58">
        <v>0</v>
      </c>
      <c r="CF51" s="58">
        <v>203246.1</v>
      </c>
      <c r="CG51" s="58">
        <v>47400</v>
      </c>
      <c r="CH51" s="58">
        <v>155846.1</v>
      </c>
      <c r="CI51" s="58">
        <v>0</v>
      </c>
      <c r="CJ51" s="54">
        <f t="shared" si="23"/>
        <v>95.1766855025683</v>
      </c>
      <c r="CK51" s="54">
        <f t="shared" si="24"/>
        <v>100</v>
      </c>
      <c r="CL51" s="54">
        <f t="shared" si="25"/>
        <v>93.80063690932258</v>
      </c>
      <c r="CM51" s="54">
        <f t="shared" si="26"/>
      </c>
    </row>
    <row r="52" spans="1:91" s="85" customFormat="1" ht="12">
      <c r="A52" s="76">
        <v>47</v>
      </c>
      <c r="B52" s="77" t="s">
        <v>80</v>
      </c>
      <c r="C52" s="78">
        <v>890823.7363400001</v>
      </c>
      <c r="D52" s="78">
        <v>4514641.05462</v>
      </c>
      <c r="E52" s="78">
        <v>1090718.70014</v>
      </c>
      <c r="F52" s="79">
        <f t="shared" si="27"/>
        <v>24.15958847988208</v>
      </c>
      <c r="G52" s="79">
        <f t="shared" si="28"/>
        <v>122.43933964100238</v>
      </c>
      <c r="H52" s="78">
        <v>457338.14066000003</v>
      </c>
      <c r="I52" s="78">
        <v>1941459.41</v>
      </c>
      <c r="J52" s="78">
        <v>408770.93405000004</v>
      </c>
      <c r="K52" s="80">
        <f t="shared" si="29"/>
        <v>21.054827721069895</v>
      </c>
      <c r="L52" s="81">
        <f t="shared" si="30"/>
        <v>89.38046003774997</v>
      </c>
      <c r="M52" s="82">
        <v>182094.01969999998</v>
      </c>
      <c r="N52" s="82"/>
      <c r="O52" s="82">
        <v>67538.46261</v>
      </c>
      <c r="P52" s="82">
        <v>909734.84903</v>
      </c>
      <c r="Q52" s="82">
        <v>4682995.80892</v>
      </c>
      <c r="R52" s="82">
        <v>870455.60701</v>
      </c>
      <c r="S52" s="80">
        <f t="shared" si="31"/>
        <v>18.587580312414286</v>
      </c>
      <c r="T52" s="81">
        <f t="shared" si="32"/>
        <v>95.68234172166964</v>
      </c>
      <c r="U52" s="82">
        <f t="shared" si="33"/>
        <v>220263.09313000005</v>
      </c>
      <c r="V52" s="82">
        <v>3085041.77508</v>
      </c>
      <c r="W52" s="82">
        <v>615455.07697</v>
      </c>
      <c r="X52" s="81">
        <f t="shared" si="34"/>
        <v>19.94965131238913</v>
      </c>
      <c r="Y52" s="82">
        <v>124566.90445999999</v>
      </c>
      <c r="Z52" s="82">
        <v>23581.95055</v>
      </c>
      <c r="AA52" s="81">
        <f t="shared" si="35"/>
        <v>18.931152421446313</v>
      </c>
      <c r="AB52" s="81">
        <v>0</v>
      </c>
      <c r="AC52" s="81">
        <v>0</v>
      </c>
      <c r="AD52" s="81"/>
      <c r="AE52" s="82">
        <v>109564.81568000001</v>
      </c>
      <c r="AF52" s="82">
        <v>16831.10267</v>
      </c>
      <c r="AG52" s="81">
        <f t="shared" si="36"/>
        <v>15.361777013487327</v>
      </c>
      <c r="AH52" s="82">
        <v>60366</v>
      </c>
      <c r="AI52" s="82">
        <v>1188.0953</v>
      </c>
      <c r="AJ52" s="81">
        <f t="shared" si="37"/>
        <v>1.9681530994268295</v>
      </c>
      <c r="AK52" s="82">
        <v>5329.4</v>
      </c>
      <c r="AL52" s="82">
        <v>1482.62226</v>
      </c>
      <c r="AM52" s="81">
        <f t="shared" si="16"/>
        <v>27.81968439223928</v>
      </c>
      <c r="AN52" s="82">
        <v>125208.8</v>
      </c>
      <c r="AO52" s="82">
        <v>24814.616710000002</v>
      </c>
      <c r="AP52" s="81">
        <f t="shared" si="22"/>
        <v>19.818588397940083</v>
      </c>
      <c r="AQ52" s="82">
        <v>436562.49436</v>
      </c>
      <c r="AR52" s="82">
        <v>2576241.5156799997</v>
      </c>
      <c r="AS52" s="82">
        <v>700007.6063</v>
      </c>
      <c r="AT52" s="81">
        <f t="shared" si="38"/>
        <v>27.171660810505678</v>
      </c>
      <c r="AU52" s="81">
        <f t="shared" si="17"/>
        <v>160.34533780237126</v>
      </c>
      <c r="AV52" s="86">
        <v>51571.648799999995</v>
      </c>
      <c r="AW52" s="86">
        <v>143752.1</v>
      </c>
      <c r="AX52" s="86">
        <v>34141.12375</v>
      </c>
      <c r="AY52" s="81">
        <f t="shared" si="39"/>
        <v>23.75</v>
      </c>
      <c r="AZ52" s="81">
        <f t="shared" si="18"/>
        <v>66.20134229642858</v>
      </c>
      <c r="BA52" s="78">
        <v>636.7236</v>
      </c>
      <c r="BB52" s="78">
        <v>231023.92368</v>
      </c>
      <c r="BC52" s="78">
        <v>52199.07315</v>
      </c>
      <c r="BD52" s="81">
        <f t="shared" si="40"/>
        <v>22.59466133139653</v>
      </c>
      <c r="BE52" s="83">
        <f t="shared" si="19"/>
        <v>8198.074195773486</v>
      </c>
      <c r="BF52" s="78">
        <v>384084.12195999996</v>
      </c>
      <c r="BG52" s="78">
        <v>1970163.092</v>
      </c>
      <c r="BH52" s="78">
        <v>426965.0094</v>
      </c>
      <c r="BI52" s="81">
        <f t="shared" si="41"/>
        <v>21.671556590097772</v>
      </c>
      <c r="BJ52" s="81">
        <f t="shared" si="20"/>
        <v>111.16445200108163</v>
      </c>
      <c r="BK52" s="84">
        <v>270</v>
      </c>
      <c r="BL52" s="84">
        <v>231302.4</v>
      </c>
      <c r="BM52" s="84">
        <v>186702.4</v>
      </c>
      <c r="BN52" s="83">
        <f t="shared" si="15"/>
        <v>80.71788273705764</v>
      </c>
      <c r="BO52" s="83">
        <f>BM52/BK52*100</f>
        <v>69149.03703703704</v>
      </c>
      <c r="BP52" s="84">
        <v>-3059.87106</v>
      </c>
      <c r="BQ52" s="84">
        <v>-3059.87106</v>
      </c>
      <c r="BR52" s="83">
        <f t="shared" si="21"/>
        <v>100</v>
      </c>
      <c r="BS52" s="84"/>
      <c r="BT52" s="84"/>
      <c r="BU52" s="84"/>
      <c r="BV52" s="83"/>
      <c r="BW52" s="84"/>
      <c r="BX52" s="83"/>
      <c r="BY52" s="83"/>
      <c r="BZ52" s="83"/>
      <c r="CA52" s="83"/>
      <c r="CB52" s="84">
        <v>1015000</v>
      </c>
      <c r="CC52" s="84">
        <v>10000</v>
      </c>
      <c r="CD52" s="84">
        <v>1005000</v>
      </c>
      <c r="CE52" s="84">
        <v>0</v>
      </c>
      <c r="CF52" s="84">
        <v>833767</v>
      </c>
      <c r="CG52" s="84">
        <v>183767</v>
      </c>
      <c r="CH52" s="84">
        <v>650000</v>
      </c>
      <c r="CI52" s="84">
        <v>0</v>
      </c>
      <c r="CJ52" s="83">
        <f t="shared" si="23"/>
        <v>82.14453201970443</v>
      </c>
      <c r="CK52" s="83">
        <f t="shared" si="24"/>
        <v>1837.67</v>
      </c>
      <c r="CL52" s="83">
        <f t="shared" si="25"/>
        <v>64.6766169154229</v>
      </c>
      <c r="CM52" s="83">
        <f t="shared" si="26"/>
      </c>
    </row>
    <row r="53" spans="1:91" ht="12">
      <c r="A53" s="21">
        <v>48</v>
      </c>
      <c r="B53" s="22" t="s">
        <v>95</v>
      </c>
      <c r="C53" s="55">
        <v>532337.88687</v>
      </c>
      <c r="D53" s="55">
        <v>2545707.97718</v>
      </c>
      <c r="E53" s="55">
        <v>547139.76726</v>
      </c>
      <c r="F53" s="52">
        <f t="shared" si="27"/>
        <v>21.492636711068972</v>
      </c>
      <c r="G53" s="52">
        <f t="shared" si="28"/>
        <v>102.78054235009103</v>
      </c>
      <c r="H53" s="55">
        <v>260962.96831</v>
      </c>
      <c r="I53" s="55">
        <v>1310586.5010799998</v>
      </c>
      <c r="J53" s="55">
        <v>288252.70556000003</v>
      </c>
      <c r="K53" s="51">
        <f t="shared" si="29"/>
        <v>21.994176296067675</v>
      </c>
      <c r="L53" s="53">
        <f t="shared" si="30"/>
        <v>110.45732175209714</v>
      </c>
      <c r="M53" s="56">
        <v>81318.77137999999</v>
      </c>
      <c r="N53" s="56"/>
      <c r="O53" s="56">
        <v>42967.69896</v>
      </c>
      <c r="P53" s="56">
        <v>616495.51432</v>
      </c>
      <c r="Q53" s="56">
        <v>2858552.0219</v>
      </c>
      <c r="R53" s="56">
        <v>639261.64326</v>
      </c>
      <c r="S53" s="51">
        <f t="shared" si="31"/>
        <v>22.363127848031976</v>
      </c>
      <c r="T53" s="53">
        <f t="shared" si="32"/>
        <v>103.69282961695372</v>
      </c>
      <c r="U53" s="56">
        <f t="shared" si="33"/>
        <v>-92121.87600000005</v>
      </c>
      <c r="V53" s="56">
        <v>1466574.1246500001</v>
      </c>
      <c r="W53" s="56">
        <v>341119.96216000005</v>
      </c>
      <c r="X53" s="53">
        <f t="shared" si="34"/>
        <v>23.259646848154286</v>
      </c>
      <c r="Y53" s="56">
        <v>169079.23200999998</v>
      </c>
      <c r="Z53" s="56">
        <v>35350.20172</v>
      </c>
      <c r="AA53" s="53">
        <f t="shared" si="35"/>
        <v>20.90747710393507</v>
      </c>
      <c r="AB53" s="53">
        <v>0</v>
      </c>
      <c r="AC53" s="53">
        <v>0</v>
      </c>
      <c r="AD53" s="53"/>
      <c r="AE53" s="56">
        <v>86379.66684</v>
      </c>
      <c r="AF53" s="56">
        <v>13883.4055</v>
      </c>
      <c r="AG53" s="53">
        <f t="shared" si="36"/>
        <v>16.072538836849258</v>
      </c>
      <c r="AH53" s="56">
        <v>75415.1</v>
      </c>
      <c r="AI53" s="56">
        <v>20031.35982</v>
      </c>
      <c r="AJ53" s="53">
        <f t="shared" si="37"/>
        <v>26.561470872544092</v>
      </c>
      <c r="AK53" s="56">
        <v>11428.05524</v>
      </c>
      <c r="AL53" s="56">
        <v>2617.93474</v>
      </c>
      <c r="AM53" s="53">
        <f t="shared" si="16"/>
        <v>22.90796364754009</v>
      </c>
      <c r="AN53" s="56">
        <v>80000</v>
      </c>
      <c r="AO53" s="56">
        <v>21533.75074</v>
      </c>
      <c r="AP53" s="53">
        <f t="shared" si="22"/>
        <v>26.917188425</v>
      </c>
      <c r="AQ53" s="56">
        <v>334418.72373</v>
      </c>
      <c r="AR53" s="56">
        <v>1237313.42856</v>
      </c>
      <c r="AS53" s="56">
        <v>260989.76880000002</v>
      </c>
      <c r="AT53" s="53">
        <f t="shared" si="38"/>
        <v>21.093262448767167</v>
      </c>
      <c r="AU53" s="53">
        <f t="shared" si="17"/>
        <v>78.04280989084677</v>
      </c>
      <c r="AV53" s="57">
        <v>0</v>
      </c>
      <c r="AW53" s="57">
        <v>77495.7</v>
      </c>
      <c r="AX53" s="57">
        <v>18405.22875</v>
      </c>
      <c r="AY53" s="53">
        <f t="shared" si="39"/>
        <v>23.75</v>
      </c>
      <c r="AZ53" s="53"/>
      <c r="BA53" s="55">
        <v>16343.46973</v>
      </c>
      <c r="BB53" s="55">
        <v>14141.73356</v>
      </c>
      <c r="BC53" s="55">
        <v>374.0455</v>
      </c>
      <c r="BD53" s="53">
        <f t="shared" si="40"/>
        <v>2.644976292425637</v>
      </c>
      <c r="BE53" s="54">
        <f t="shared" si="19"/>
        <v>2.2886541608322237</v>
      </c>
      <c r="BF53" s="55">
        <v>317988.332</v>
      </c>
      <c r="BG53" s="55">
        <v>1145425.995</v>
      </c>
      <c r="BH53" s="55">
        <v>241960.49455</v>
      </c>
      <c r="BI53" s="53">
        <f t="shared" si="41"/>
        <v>21.124061755731326</v>
      </c>
      <c r="BJ53" s="53">
        <f t="shared" si="20"/>
        <v>76.09099775082313</v>
      </c>
      <c r="BK53" s="58">
        <v>86.922</v>
      </c>
      <c r="BL53" s="58">
        <v>250</v>
      </c>
      <c r="BM53" s="58">
        <v>250</v>
      </c>
      <c r="BN53" s="54">
        <f t="shared" si="15"/>
        <v>100</v>
      </c>
      <c r="BO53" s="54">
        <f>BM53/BK53*100</f>
        <v>287.61418283058373</v>
      </c>
      <c r="BP53" s="58">
        <v>-2191.95246</v>
      </c>
      <c r="BQ53" s="58">
        <v>-2191.95246</v>
      </c>
      <c r="BR53" s="54">
        <f t="shared" si="21"/>
        <v>100</v>
      </c>
      <c r="BS53" s="58"/>
      <c r="BT53" s="58"/>
      <c r="BU53" s="58"/>
      <c r="BV53" s="54"/>
      <c r="BW53" s="58"/>
      <c r="BX53" s="54"/>
      <c r="BY53" s="54"/>
      <c r="BZ53" s="54"/>
      <c r="CA53" s="54"/>
      <c r="CB53" s="58">
        <v>906856.22974</v>
      </c>
      <c r="CC53" s="58">
        <v>233500</v>
      </c>
      <c r="CD53" s="58">
        <v>673356.22974</v>
      </c>
      <c r="CE53" s="58">
        <v>0</v>
      </c>
      <c r="CF53" s="58">
        <v>906856.22974</v>
      </c>
      <c r="CG53" s="58">
        <v>233500</v>
      </c>
      <c r="CH53" s="58">
        <v>673356.22974</v>
      </c>
      <c r="CI53" s="58">
        <v>0</v>
      </c>
      <c r="CJ53" s="54">
        <f t="shared" si="23"/>
        <v>100</v>
      </c>
      <c r="CK53" s="54">
        <f t="shared" si="24"/>
        <v>100</v>
      </c>
      <c r="CL53" s="54">
        <f t="shared" si="25"/>
        <v>100</v>
      </c>
      <c r="CM53" s="54">
        <f t="shared" si="26"/>
      </c>
    </row>
    <row r="54" spans="1:91" s="85" customFormat="1" ht="12">
      <c r="A54" s="76">
        <v>49</v>
      </c>
      <c r="B54" s="77" t="s">
        <v>96</v>
      </c>
      <c r="C54" s="78">
        <v>214134.92609</v>
      </c>
      <c r="D54" s="78">
        <v>1049571.90686</v>
      </c>
      <c r="E54" s="78">
        <v>241302.15269999998</v>
      </c>
      <c r="F54" s="79">
        <f t="shared" si="27"/>
        <v>22.990530817645705</v>
      </c>
      <c r="G54" s="79">
        <f t="shared" si="28"/>
        <v>112.68696662709834</v>
      </c>
      <c r="H54" s="78">
        <v>65447.21326</v>
      </c>
      <c r="I54" s="78">
        <v>433854.3</v>
      </c>
      <c r="J54" s="78">
        <v>106938.12485</v>
      </c>
      <c r="K54" s="80">
        <f t="shared" si="29"/>
        <v>24.648395751753526</v>
      </c>
      <c r="L54" s="81">
        <f t="shared" si="30"/>
        <v>163.3959943033333</v>
      </c>
      <c r="M54" s="82">
        <v>79326.99612000001</v>
      </c>
      <c r="N54" s="82"/>
      <c r="O54" s="82">
        <v>2787.8046</v>
      </c>
      <c r="P54" s="82">
        <v>252522.21289999998</v>
      </c>
      <c r="Q54" s="82">
        <v>1134517.3916</v>
      </c>
      <c r="R54" s="82">
        <v>267401.47934</v>
      </c>
      <c r="S54" s="80">
        <f t="shared" si="31"/>
        <v>23.56962364084045</v>
      </c>
      <c r="T54" s="81">
        <f t="shared" si="32"/>
        <v>105.89226043488391</v>
      </c>
      <c r="U54" s="82">
        <f t="shared" si="33"/>
        <v>-26099.326640000043</v>
      </c>
      <c r="V54" s="82">
        <v>723071.1</v>
      </c>
      <c r="W54" s="82">
        <v>176547.78712999998</v>
      </c>
      <c r="X54" s="81">
        <f t="shared" si="34"/>
        <v>24.416379956272625</v>
      </c>
      <c r="Y54" s="82">
        <v>75331.2</v>
      </c>
      <c r="Z54" s="82">
        <v>18506.733190000003</v>
      </c>
      <c r="AA54" s="81">
        <f t="shared" si="35"/>
        <v>24.567155693789562</v>
      </c>
      <c r="AB54" s="81">
        <v>0</v>
      </c>
      <c r="AC54" s="81">
        <v>0</v>
      </c>
      <c r="AD54" s="81"/>
      <c r="AE54" s="82">
        <v>29530.892</v>
      </c>
      <c r="AF54" s="82">
        <v>4371.543559999999</v>
      </c>
      <c r="AG54" s="81">
        <f t="shared" si="36"/>
        <v>14.803289924327375</v>
      </c>
      <c r="AH54" s="82">
        <v>41195.4</v>
      </c>
      <c r="AI54" s="82">
        <v>11738.7415</v>
      </c>
      <c r="AJ54" s="81">
        <f t="shared" si="37"/>
        <v>28.495272530428156</v>
      </c>
      <c r="AK54" s="82">
        <v>1585</v>
      </c>
      <c r="AL54" s="82">
        <v>382.0625</v>
      </c>
      <c r="AM54" s="81">
        <f t="shared" si="16"/>
        <v>24.104889589905362</v>
      </c>
      <c r="AN54" s="82">
        <v>70.2</v>
      </c>
      <c r="AO54" s="82">
        <v>11.7127</v>
      </c>
      <c r="AP54" s="81">
        <f t="shared" si="22"/>
        <v>16.684757834757836</v>
      </c>
      <c r="AQ54" s="82">
        <v>150990.77537000002</v>
      </c>
      <c r="AR54" s="82">
        <v>617233.892</v>
      </c>
      <c r="AS54" s="82">
        <v>135880.31299</v>
      </c>
      <c r="AT54" s="81">
        <f t="shared" si="38"/>
        <v>22.01439596093988</v>
      </c>
      <c r="AU54" s="81">
        <f t="shared" si="17"/>
        <v>89.99245990824797</v>
      </c>
      <c r="AV54" s="86">
        <v>36868.6458</v>
      </c>
      <c r="AW54" s="86">
        <v>62410.8</v>
      </c>
      <c r="AX54" s="86">
        <v>14822.565</v>
      </c>
      <c r="AY54" s="81">
        <f t="shared" si="39"/>
        <v>23.75</v>
      </c>
      <c r="AZ54" s="81">
        <f t="shared" si="18"/>
        <v>40.20371423568804</v>
      </c>
      <c r="BA54" s="78">
        <v>11861.2468</v>
      </c>
      <c r="BB54" s="78">
        <v>60728.05</v>
      </c>
      <c r="BC54" s="78">
        <v>14412.13</v>
      </c>
      <c r="BD54" s="81">
        <f t="shared" si="40"/>
        <v>23.732245642664303</v>
      </c>
      <c r="BE54" s="83">
        <f t="shared" si="19"/>
        <v>121.50602919753763</v>
      </c>
      <c r="BF54" s="78">
        <v>102260.88277</v>
      </c>
      <c r="BG54" s="78">
        <v>493865.042</v>
      </c>
      <c r="BH54" s="78">
        <v>106415.61799</v>
      </c>
      <c r="BI54" s="81">
        <f t="shared" si="41"/>
        <v>21.547509732426047</v>
      </c>
      <c r="BJ54" s="81">
        <f t="shared" si="20"/>
        <v>104.06287830444865</v>
      </c>
      <c r="BK54" s="84">
        <v>0</v>
      </c>
      <c r="BL54" s="84">
        <v>230</v>
      </c>
      <c r="BM54" s="84">
        <v>230</v>
      </c>
      <c r="BN54" s="83">
        <f t="shared" si="15"/>
        <v>100</v>
      </c>
      <c r="BO54" s="83"/>
      <c r="BP54" s="84">
        <v>-1596.28514</v>
      </c>
      <c r="BQ54" s="84">
        <v>-1596.28514</v>
      </c>
      <c r="BR54" s="83">
        <f t="shared" si="21"/>
        <v>100</v>
      </c>
      <c r="BS54" s="84"/>
      <c r="BT54" s="84"/>
      <c r="BU54" s="84"/>
      <c r="BV54" s="83"/>
      <c r="BW54" s="84"/>
      <c r="BX54" s="83"/>
      <c r="BY54" s="83"/>
      <c r="BZ54" s="83"/>
      <c r="CA54" s="83"/>
      <c r="CB54" s="84">
        <v>1700</v>
      </c>
      <c r="CC54" s="84">
        <v>1700</v>
      </c>
      <c r="CD54" s="84">
        <v>0</v>
      </c>
      <c r="CE54" s="84">
        <v>0</v>
      </c>
      <c r="CF54" s="84">
        <v>0</v>
      </c>
      <c r="CG54" s="84">
        <v>0</v>
      </c>
      <c r="CH54" s="84">
        <v>0</v>
      </c>
      <c r="CI54" s="84">
        <v>0</v>
      </c>
      <c r="CJ54" s="83">
        <f t="shared" si="23"/>
        <v>0</v>
      </c>
      <c r="CK54" s="83">
        <f t="shared" si="24"/>
        <v>0</v>
      </c>
      <c r="CL54" s="83">
        <f t="shared" si="25"/>
      </c>
      <c r="CM54" s="83">
        <f t="shared" si="26"/>
      </c>
    </row>
    <row r="55" spans="1:91" ht="12">
      <c r="A55" s="21">
        <v>50</v>
      </c>
      <c r="B55" s="22" t="s">
        <v>97</v>
      </c>
      <c r="C55" s="55">
        <v>366796.1623</v>
      </c>
      <c r="D55" s="55">
        <v>2069884.39122</v>
      </c>
      <c r="E55" s="55">
        <v>415357.11314</v>
      </c>
      <c r="F55" s="52">
        <f t="shared" si="27"/>
        <v>20.066681738451415</v>
      </c>
      <c r="G55" s="52">
        <f t="shared" si="28"/>
        <v>113.23921998951623</v>
      </c>
      <c r="H55" s="55">
        <v>129931.65093</v>
      </c>
      <c r="I55" s="55">
        <v>739051.3</v>
      </c>
      <c r="J55" s="55">
        <v>176899.53879</v>
      </c>
      <c r="K55" s="51">
        <f t="shared" si="29"/>
        <v>23.93602971674632</v>
      </c>
      <c r="L55" s="53">
        <f t="shared" si="30"/>
        <v>136.14814983402596</v>
      </c>
      <c r="M55" s="56">
        <v>112767.98526</v>
      </c>
      <c r="N55" s="56"/>
      <c r="O55" s="56">
        <v>14727.44456</v>
      </c>
      <c r="P55" s="56">
        <v>378678.31342</v>
      </c>
      <c r="Q55" s="56">
        <v>2133183.55997</v>
      </c>
      <c r="R55" s="56">
        <v>424197.52973</v>
      </c>
      <c r="S55" s="51">
        <f t="shared" si="31"/>
        <v>19.885655303661057</v>
      </c>
      <c r="T55" s="53">
        <f t="shared" si="32"/>
        <v>112.02055008085811</v>
      </c>
      <c r="U55" s="56">
        <f t="shared" si="33"/>
        <v>-8840.416590000037</v>
      </c>
      <c r="V55" s="56">
        <v>1531555.355</v>
      </c>
      <c r="W55" s="56">
        <v>307856.40031</v>
      </c>
      <c r="X55" s="53">
        <f t="shared" si="34"/>
        <v>20.100899344248642</v>
      </c>
      <c r="Y55" s="56">
        <v>111461.16604000001</v>
      </c>
      <c r="Z55" s="56">
        <v>23559.41783</v>
      </c>
      <c r="AA55" s="53">
        <f t="shared" si="35"/>
        <v>21.13688441187242</v>
      </c>
      <c r="AB55" s="53">
        <v>0</v>
      </c>
      <c r="AC55" s="53">
        <v>0</v>
      </c>
      <c r="AD55" s="53"/>
      <c r="AE55" s="56">
        <v>38239.128</v>
      </c>
      <c r="AF55" s="56">
        <v>5720.06762</v>
      </c>
      <c r="AG55" s="53">
        <f t="shared" si="36"/>
        <v>14.958676934264819</v>
      </c>
      <c r="AH55" s="56">
        <v>53410.724</v>
      </c>
      <c r="AI55" s="56">
        <v>13117.3912</v>
      </c>
      <c r="AJ55" s="53">
        <f t="shared" si="37"/>
        <v>24.559470865813392</v>
      </c>
      <c r="AK55" s="56">
        <v>2210</v>
      </c>
      <c r="AL55" s="56">
        <v>545.6875</v>
      </c>
      <c r="AM55" s="53">
        <f t="shared" si="16"/>
        <v>24.691742081447966</v>
      </c>
      <c r="AN55" s="56">
        <v>83</v>
      </c>
      <c r="AO55" s="56">
        <v>20.334439999999997</v>
      </c>
      <c r="AP55" s="53">
        <f t="shared" si="22"/>
        <v>24.499325301204816</v>
      </c>
      <c r="AQ55" s="56">
        <v>239743.88895</v>
      </c>
      <c r="AR55" s="56">
        <v>1336291.866</v>
      </c>
      <c r="AS55" s="56">
        <v>243916.34913</v>
      </c>
      <c r="AT55" s="53">
        <f t="shared" si="38"/>
        <v>18.253224114888088</v>
      </c>
      <c r="AU55" s="53">
        <f t="shared" si="17"/>
        <v>101.74038228806333</v>
      </c>
      <c r="AV55" s="57">
        <v>49319.8407</v>
      </c>
      <c r="AW55" s="57">
        <v>22248</v>
      </c>
      <c r="AX55" s="57">
        <v>5283.9</v>
      </c>
      <c r="AY55" s="53">
        <f t="shared" si="39"/>
        <v>23.75</v>
      </c>
      <c r="AZ55" s="53">
        <f t="shared" si="18"/>
        <v>10.713538253581586</v>
      </c>
      <c r="BA55" s="55">
        <v>4325.7131</v>
      </c>
      <c r="BB55" s="55">
        <v>413355.265</v>
      </c>
      <c r="BC55" s="55">
        <v>44567.550409999996</v>
      </c>
      <c r="BD55" s="53">
        <f t="shared" si="40"/>
        <v>10.78189978056769</v>
      </c>
      <c r="BE55" s="54">
        <f>BC55/BA55*100</f>
        <v>1030.2937198955706</v>
      </c>
      <c r="BF55" s="55">
        <v>186098.33515</v>
      </c>
      <c r="BG55" s="55">
        <v>900565.028</v>
      </c>
      <c r="BH55" s="55">
        <v>193941.32572</v>
      </c>
      <c r="BI55" s="53">
        <f t="shared" si="41"/>
        <v>21.535516002737783</v>
      </c>
      <c r="BJ55" s="53">
        <f t="shared" si="20"/>
        <v>104.21443349489307</v>
      </c>
      <c r="BK55" s="58">
        <v>0</v>
      </c>
      <c r="BL55" s="58">
        <v>123.573</v>
      </c>
      <c r="BM55" s="58">
        <v>123.573</v>
      </c>
      <c r="BN55" s="54">
        <f t="shared" si="15"/>
        <v>100</v>
      </c>
      <c r="BO55" s="54"/>
      <c r="BP55" s="58">
        <v>-5458.774780000001</v>
      </c>
      <c r="BQ55" s="58">
        <v>-5458.774780000001</v>
      </c>
      <c r="BR55" s="54">
        <f t="shared" si="21"/>
        <v>100</v>
      </c>
      <c r="BS55" s="58"/>
      <c r="BT55" s="58"/>
      <c r="BU55" s="58"/>
      <c r="BV55" s="54"/>
      <c r="BW55" s="58"/>
      <c r="BX55" s="54"/>
      <c r="BY55" s="54"/>
      <c r="BZ55" s="54"/>
      <c r="CA55" s="54"/>
      <c r="CB55" s="58">
        <v>2500</v>
      </c>
      <c r="CC55" s="58">
        <v>2500</v>
      </c>
      <c r="CD55" s="58">
        <v>0</v>
      </c>
      <c r="CE55" s="58">
        <v>0</v>
      </c>
      <c r="CF55" s="58">
        <v>2500</v>
      </c>
      <c r="CG55" s="58">
        <v>2500</v>
      </c>
      <c r="CH55" s="58">
        <v>0</v>
      </c>
      <c r="CI55" s="58">
        <v>0</v>
      </c>
      <c r="CJ55" s="54">
        <f t="shared" si="23"/>
        <v>100</v>
      </c>
      <c r="CK55" s="54">
        <f t="shared" si="24"/>
        <v>100</v>
      </c>
      <c r="CL55" s="54">
        <f t="shared" si="25"/>
      </c>
      <c r="CM55" s="54">
        <f t="shared" si="26"/>
      </c>
    </row>
    <row r="56" spans="1:91" s="85" customFormat="1" ht="12">
      <c r="A56" s="76">
        <v>51</v>
      </c>
      <c r="B56" s="77" t="s">
        <v>81</v>
      </c>
      <c r="C56" s="78">
        <v>5634499.834020001</v>
      </c>
      <c r="D56" s="78">
        <v>31433411.9822</v>
      </c>
      <c r="E56" s="78">
        <v>7686925.84586</v>
      </c>
      <c r="F56" s="79">
        <f t="shared" si="27"/>
        <v>24.45463397423393</v>
      </c>
      <c r="G56" s="79">
        <f t="shared" si="28"/>
        <v>136.42605505901082</v>
      </c>
      <c r="H56" s="78">
        <v>2978860.0430900003</v>
      </c>
      <c r="I56" s="78">
        <v>13260518.974469999</v>
      </c>
      <c r="J56" s="78">
        <v>2724434.6275</v>
      </c>
      <c r="K56" s="80">
        <f t="shared" si="29"/>
        <v>20.545460043798105</v>
      </c>
      <c r="L56" s="81">
        <f t="shared" si="30"/>
        <v>91.45896712468296</v>
      </c>
      <c r="M56" s="82">
        <v>1276640.27534</v>
      </c>
      <c r="N56" s="82"/>
      <c r="O56" s="82">
        <v>283618.10574</v>
      </c>
      <c r="P56" s="82">
        <v>6196946.10991</v>
      </c>
      <c r="Q56" s="82">
        <v>34444386.01239</v>
      </c>
      <c r="R56" s="82">
        <v>7920456.9759</v>
      </c>
      <c r="S56" s="80">
        <f t="shared" si="31"/>
        <v>22.994914100227916</v>
      </c>
      <c r="T56" s="81">
        <f t="shared" si="32"/>
        <v>127.8122616434215</v>
      </c>
      <c r="U56" s="82">
        <f t="shared" si="33"/>
        <v>-233531.1300400002</v>
      </c>
      <c r="V56" s="82">
        <v>15550226.40024</v>
      </c>
      <c r="W56" s="82">
        <v>3508608.04108</v>
      </c>
      <c r="X56" s="81">
        <f t="shared" si="34"/>
        <v>22.563067255572875</v>
      </c>
      <c r="Y56" s="82">
        <v>1059606.49496</v>
      </c>
      <c r="Z56" s="82">
        <v>153808.65043</v>
      </c>
      <c r="AA56" s="81">
        <f t="shared" si="35"/>
        <v>14.515638698100492</v>
      </c>
      <c r="AB56" s="82">
        <v>154600</v>
      </c>
      <c r="AC56" s="82">
        <v>26104.58626</v>
      </c>
      <c r="AD56" s="81">
        <f>AC56/AB56*100</f>
        <v>16.88524337645537</v>
      </c>
      <c r="AE56" s="82">
        <v>845217.31316</v>
      </c>
      <c r="AF56" s="82">
        <v>161090.95881</v>
      </c>
      <c r="AG56" s="81">
        <f t="shared" si="36"/>
        <v>19.05911725917349</v>
      </c>
      <c r="AH56" s="82">
        <v>585293.97696</v>
      </c>
      <c r="AI56" s="82">
        <v>4720.64397</v>
      </c>
      <c r="AJ56" s="81">
        <f t="shared" si="37"/>
        <v>0.8065423796976159</v>
      </c>
      <c r="AK56" s="82">
        <v>21090.15747</v>
      </c>
      <c r="AL56" s="82">
        <v>2161.71552</v>
      </c>
      <c r="AM56" s="81">
        <f t="shared" si="16"/>
        <v>10.249878518332373</v>
      </c>
      <c r="AN56" s="82">
        <v>1000000</v>
      </c>
      <c r="AO56" s="82">
        <v>228587.56752</v>
      </c>
      <c r="AP56" s="81">
        <f t="shared" si="22"/>
        <v>22.858756752</v>
      </c>
      <c r="AQ56" s="82">
        <v>2665218.4860900003</v>
      </c>
      <c r="AR56" s="82">
        <v>18299235.91062</v>
      </c>
      <c r="AS56" s="82">
        <v>5089754.91703</v>
      </c>
      <c r="AT56" s="81">
        <f t="shared" si="38"/>
        <v>27.814029732663048</v>
      </c>
      <c r="AU56" s="81">
        <f t="shared" si="17"/>
        <v>190.96951876905626</v>
      </c>
      <c r="AV56" s="86">
        <v>0</v>
      </c>
      <c r="AW56" s="86">
        <v>0</v>
      </c>
      <c r="AX56" s="86">
        <v>0</v>
      </c>
      <c r="AY56" s="81"/>
      <c r="AZ56" s="81"/>
      <c r="BA56" s="78">
        <v>273304.53565</v>
      </c>
      <c r="BB56" s="78">
        <v>3618711.1751599996</v>
      </c>
      <c r="BC56" s="78">
        <v>1391867.40647</v>
      </c>
      <c r="BD56" s="81">
        <f t="shared" si="40"/>
        <v>38.46306983614019</v>
      </c>
      <c r="BE56" s="83">
        <f t="shared" si="19"/>
        <v>509.27343856907567</v>
      </c>
      <c r="BF56" s="78">
        <v>2391489.4504400003</v>
      </c>
      <c r="BG56" s="78">
        <v>11110962.253</v>
      </c>
      <c r="BH56" s="78">
        <v>2410517.3281</v>
      </c>
      <c r="BI56" s="81">
        <f t="shared" si="41"/>
        <v>21.694946605089505</v>
      </c>
      <c r="BJ56" s="81">
        <f t="shared" si="20"/>
        <v>100.79564965910674</v>
      </c>
      <c r="BK56" s="84">
        <v>424.5</v>
      </c>
      <c r="BL56" s="84">
        <v>3569562.48246</v>
      </c>
      <c r="BM56" s="84">
        <v>1287370.18246</v>
      </c>
      <c r="BN56" s="83">
        <f t="shared" si="15"/>
        <v>36.06520935789296</v>
      </c>
      <c r="BO56" s="83">
        <f>BM56/BK56*100</f>
        <v>303267.41636277974</v>
      </c>
      <c r="BP56" s="84">
        <v>-126425.00389</v>
      </c>
      <c r="BQ56" s="84">
        <v>-128207.49726999999</v>
      </c>
      <c r="BR56" s="83">
        <f t="shared" si="21"/>
        <v>101.40992155440303</v>
      </c>
      <c r="BS56" s="84"/>
      <c r="BT56" s="84"/>
      <c r="BU56" s="84"/>
      <c r="BV56" s="83"/>
      <c r="BW56" s="84"/>
      <c r="BX56" s="83"/>
      <c r="BY56" s="83"/>
      <c r="BZ56" s="83"/>
      <c r="CA56" s="83"/>
      <c r="CB56" s="84">
        <v>9529000</v>
      </c>
      <c r="CC56" s="84">
        <v>450000</v>
      </c>
      <c r="CD56" s="84">
        <v>9079000</v>
      </c>
      <c r="CE56" s="84">
        <v>0</v>
      </c>
      <c r="CF56" s="84">
        <v>7733000</v>
      </c>
      <c r="CG56" s="84">
        <v>1533000</v>
      </c>
      <c r="CH56" s="84">
        <v>6200000</v>
      </c>
      <c r="CI56" s="84">
        <v>0</v>
      </c>
      <c r="CJ56" s="83">
        <f t="shared" si="23"/>
        <v>81.1522720117536</v>
      </c>
      <c r="CK56" s="83">
        <f t="shared" si="24"/>
        <v>340.6666666666667</v>
      </c>
      <c r="CL56" s="83">
        <f t="shared" si="25"/>
        <v>68.28945919154091</v>
      </c>
      <c r="CM56" s="83">
        <f t="shared" si="26"/>
      </c>
    </row>
    <row r="57" spans="1:91" ht="12">
      <c r="A57" s="21">
        <v>52</v>
      </c>
      <c r="B57" s="22" t="s">
        <v>98</v>
      </c>
      <c r="C57" s="55">
        <v>650703.98168</v>
      </c>
      <c r="D57" s="55">
        <v>3182594.67018</v>
      </c>
      <c r="E57" s="55">
        <v>696026.07944</v>
      </c>
      <c r="F57" s="52">
        <f t="shared" si="27"/>
        <v>21.86976827308752</v>
      </c>
      <c r="G57" s="52">
        <f t="shared" si="28"/>
        <v>106.96508689603937</v>
      </c>
      <c r="H57" s="55">
        <v>196486.67321</v>
      </c>
      <c r="I57" s="55">
        <v>800002.7</v>
      </c>
      <c r="J57" s="55">
        <v>207058.59265</v>
      </c>
      <c r="K57" s="51">
        <f t="shared" si="29"/>
        <v>25.88223672870104</v>
      </c>
      <c r="L57" s="53">
        <f t="shared" si="30"/>
        <v>105.38047658260314</v>
      </c>
      <c r="M57" s="56">
        <v>142530.08388999998</v>
      </c>
      <c r="N57" s="56"/>
      <c r="O57" s="56">
        <v>710.72328</v>
      </c>
      <c r="P57" s="56">
        <v>587704.2681</v>
      </c>
      <c r="Q57" s="56">
        <v>3375803.251</v>
      </c>
      <c r="R57" s="56">
        <v>613752.33444</v>
      </c>
      <c r="S57" s="51">
        <f t="shared" si="31"/>
        <v>18.180927287696363</v>
      </c>
      <c r="T57" s="53">
        <f t="shared" si="32"/>
        <v>104.43217239585674</v>
      </c>
      <c r="U57" s="56">
        <f t="shared" si="33"/>
        <v>82273.745</v>
      </c>
      <c r="V57" s="56">
        <v>1944786.8</v>
      </c>
      <c r="W57" s="56">
        <v>406718.50022000005</v>
      </c>
      <c r="X57" s="53">
        <f t="shared" si="34"/>
        <v>20.91326927044137</v>
      </c>
      <c r="Y57" s="56">
        <v>188411.9</v>
      </c>
      <c r="Z57" s="56">
        <v>41592.26296</v>
      </c>
      <c r="AA57" s="53">
        <f t="shared" si="35"/>
        <v>22.075178351261254</v>
      </c>
      <c r="AB57" s="56">
        <v>0</v>
      </c>
      <c r="AC57" s="56">
        <v>0</v>
      </c>
      <c r="AD57" s="53"/>
      <c r="AE57" s="56">
        <v>96063.451</v>
      </c>
      <c r="AF57" s="56">
        <v>10046.367400000001</v>
      </c>
      <c r="AG57" s="53">
        <f t="shared" si="36"/>
        <v>10.45805381278672</v>
      </c>
      <c r="AH57" s="56">
        <v>36792.8</v>
      </c>
      <c r="AI57" s="56">
        <v>10107.96258</v>
      </c>
      <c r="AJ57" s="53">
        <f t="shared" si="37"/>
        <v>27.472664706138154</v>
      </c>
      <c r="AK57" s="56">
        <v>1566.7</v>
      </c>
      <c r="AL57" s="56">
        <v>0</v>
      </c>
      <c r="AM57" s="53">
        <f t="shared" si="16"/>
        <v>0</v>
      </c>
      <c r="AN57" s="56">
        <v>19817.4</v>
      </c>
      <c r="AO57" s="56">
        <v>2045.7352700000001</v>
      </c>
      <c r="AP57" s="53">
        <f t="shared" si="22"/>
        <v>10.32292465207343</v>
      </c>
      <c r="AQ57" s="56">
        <v>454747.76410000003</v>
      </c>
      <c r="AR57" s="56">
        <v>2386100.551</v>
      </c>
      <c r="AS57" s="56">
        <v>489430.48769</v>
      </c>
      <c r="AT57" s="53">
        <f t="shared" si="38"/>
        <v>20.511729377241988</v>
      </c>
      <c r="AU57" s="53">
        <f t="shared" si="17"/>
        <v>107.62680464380978</v>
      </c>
      <c r="AV57" s="57">
        <v>187660.9997</v>
      </c>
      <c r="AW57" s="57">
        <v>886024.7</v>
      </c>
      <c r="AX57" s="57">
        <v>215014.21625</v>
      </c>
      <c r="AY57" s="53">
        <f t="shared" si="39"/>
        <v>24.267293705243205</v>
      </c>
      <c r="AZ57" s="53">
        <f t="shared" si="18"/>
        <v>114.57586637272934</v>
      </c>
      <c r="BA57" s="55">
        <v>53642.4302</v>
      </c>
      <c r="BB57" s="55">
        <v>174317.4</v>
      </c>
      <c r="BC57" s="55">
        <v>40070.3825</v>
      </c>
      <c r="BD57" s="53">
        <f t="shared" si="40"/>
        <v>22.987023957447736</v>
      </c>
      <c r="BE57" s="54">
        <f t="shared" si="19"/>
        <v>74.69904392959437</v>
      </c>
      <c r="BF57" s="55">
        <v>213444.33419999998</v>
      </c>
      <c r="BG57" s="55">
        <v>1074361.951</v>
      </c>
      <c r="BH57" s="55">
        <v>234345.88894</v>
      </c>
      <c r="BI57" s="53">
        <f t="shared" si="41"/>
        <v>21.812564073204044</v>
      </c>
      <c r="BJ57" s="53">
        <f t="shared" si="20"/>
        <v>109.79250857997242</v>
      </c>
      <c r="BK57" s="58">
        <v>0</v>
      </c>
      <c r="BL57" s="58">
        <v>251396.5</v>
      </c>
      <c r="BM57" s="58">
        <v>0</v>
      </c>
      <c r="BN57" s="54">
        <f t="shared" si="15"/>
        <v>0</v>
      </c>
      <c r="BO57" s="54"/>
      <c r="BP57" s="58">
        <v>-3508.5808199999997</v>
      </c>
      <c r="BQ57" s="74">
        <v>-4492.7108499999995</v>
      </c>
      <c r="BR57" s="69">
        <f t="shared" si="21"/>
        <v>128.04923359297163</v>
      </c>
      <c r="BS57" s="58"/>
      <c r="BT57" s="58"/>
      <c r="BU57" s="58"/>
      <c r="BV57" s="54"/>
      <c r="BW57" s="58"/>
      <c r="BX57" s="54"/>
      <c r="BY57" s="54"/>
      <c r="BZ57" s="54"/>
      <c r="CA57" s="54"/>
      <c r="CB57" s="58">
        <v>221600</v>
      </c>
      <c r="CC57" s="58">
        <v>0</v>
      </c>
      <c r="CD57" s="58">
        <v>221600</v>
      </c>
      <c r="CE57" s="58">
        <v>0</v>
      </c>
      <c r="CF57" s="58">
        <v>0</v>
      </c>
      <c r="CG57" s="58">
        <v>0</v>
      </c>
      <c r="CH57" s="58">
        <v>0</v>
      </c>
      <c r="CI57" s="58">
        <v>0</v>
      </c>
      <c r="CJ57" s="54">
        <f t="shared" si="23"/>
        <v>0</v>
      </c>
      <c r="CK57" s="54">
        <f t="shared" si="24"/>
      </c>
      <c r="CL57" s="54">
        <f t="shared" si="25"/>
        <v>0</v>
      </c>
      <c r="CM57" s="54">
        <f t="shared" si="26"/>
      </c>
    </row>
    <row r="58" spans="1:91" s="95" customFormat="1" ht="11.25">
      <c r="A58" s="87"/>
      <c r="B58" s="87" t="s">
        <v>82</v>
      </c>
      <c r="C58" s="88">
        <f>SUM(C6:C57)</f>
        <v>15452190.46806</v>
      </c>
      <c r="D58" s="88">
        <f>SUM(D6:D57)</f>
        <v>80197173.10708</v>
      </c>
      <c r="E58" s="88">
        <f>SUM(E6:E57)</f>
        <v>18347063.65825</v>
      </c>
      <c r="F58" s="89">
        <f t="shared" si="27"/>
        <v>22.877444362973783</v>
      </c>
      <c r="G58" s="89">
        <f t="shared" si="28"/>
        <v>118.73438718072862</v>
      </c>
      <c r="H58" s="88">
        <f>SUM(H6:H57)</f>
        <v>6779661.46971</v>
      </c>
      <c r="I58" s="88">
        <f>SUM(I6:I57)</f>
        <v>31159440.752530005</v>
      </c>
      <c r="J58" s="88">
        <f>SUM(J6:J57)</f>
        <v>6661568.03786</v>
      </c>
      <c r="K58" s="90">
        <f t="shared" si="29"/>
        <v>21.378971756157437</v>
      </c>
      <c r="L58" s="91">
        <f>J58/H58*100</f>
        <v>98.25812199653899</v>
      </c>
      <c r="M58" s="88">
        <f aca="true" t="shared" si="42" ref="M58:R58">SUM(M6:M57)</f>
        <v>3702615.62231</v>
      </c>
      <c r="N58" s="88">
        <f t="shared" si="42"/>
        <v>0</v>
      </c>
      <c r="O58" s="88">
        <f t="shared" si="42"/>
        <v>634958.77186</v>
      </c>
      <c r="P58" s="88">
        <f t="shared" si="42"/>
        <v>16142594.18885</v>
      </c>
      <c r="Q58" s="88">
        <f t="shared" si="42"/>
        <v>86392171.98988001</v>
      </c>
      <c r="R58" s="88">
        <f t="shared" si="42"/>
        <v>18429566.492809996</v>
      </c>
      <c r="S58" s="90">
        <f t="shared" si="31"/>
        <v>21.3324495360168</v>
      </c>
      <c r="T58" s="91">
        <f t="shared" si="32"/>
        <v>114.16731584282562</v>
      </c>
      <c r="U58" s="88">
        <f t="shared" si="33"/>
        <v>-82502.83455999568</v>
      </c>
      <c r="V58" s="88">
        <f>SUM(V6:V57)</f>
        <v>45039734.53969</v>
      </c>
      <c r="W58" s="88">
        <f>SUM(W6:W57)</f>
        <v>9792404.18267</v>
      </c>
      <c r="X58" s="91">
        <f t="shared" si="34"/>
        <v>21.741700484581493</v>
      </c>
      <c r="Y58" s="88">
        <f>SUM(Y6:Y57)</f>
        <v>5104658.5141</v>
      </c>
      <c r="Z58" s="88">
        <f>SUM(Z6:Z57)</f>
        <v>986614.4403899999</v>
      </c>
      <c r="AA58" s="91">
        <f t="shared" si="35"/>
        <v>19.32772657886498</v>
      </c>
      <c r="AB58" s="88">
        <f>SUM(AB6:AB57)</f>
        <v>154600</v>
      </c>
      <c r="AC58" s="88">
        <f>SUM(AC6:AC57)</f>
        <v>26104.58626</v>
      </c>
      <c r="AD58" s="91">
        <f>AC58/AB58*100</f>
        <v>16.88524337645537</v>
      </c>
      <c r="AE58" s="88">
        <f>SUM(AE6:AE57)</f>
        <v>2189865.4063799996</v>
      </c>
      <c r="AF58" s="88">
        <f>SUM(AF6:AF57)</f>
        <v>341148.61497999995</v>
      </c>
      <c r="AG58" s="91">
        <f t="shared" si="36"/>
        <v>15.578519756789182</v>
      </c>
      <c r="AH58" s="88">
        <f>SUM(AH6:AH57)</f>
        <v>1792612.8255299998</v>
      </c>
      <c r="AI58" s="88">
        <f>SUM(AI6:AI57)</f>
        <v>280844.50545999996</v>
      </c>
      <c r="AJ58" s="91">
        <f t="shared" si="37"/>
        <v>15.666768722184395</v>
      </c>
      <c r="AK58" s="88">
        <f>SUM(AK6:AK57)</f>
        <v>167540.64985000002</v>
      </c>
      <c r="AL58" s="88">
        <f>SUM(AL6:AL57)</f>
        <v>37277.17263</v>
      </c>
      <c r="AM58" s="91">
        <f t="shared" si="16"/>
        <v>22.249628769719134</v>
      </c>
      <c r="AN58" s="88">
        <f>SUM(AN6:AN57)</f>
        <v>1387697.91597</v>
      </c>
      <c r="AO58" s="88">
        <f>SUM(AO6:AO57)</f>
        <v>310235.90091</v>
      </c>
      <c r="AP58" s="91">
        <f>AO58/AN58*100</f>
        <v>22.35615527988635</v>
      </c>
      <c r="AQ58" s="88">
        <f>SUM(AQ6:AQ57)</f>
        <v>8815254.48335</v>
      </c>
      <c r="AR58" s="88">
        <f>SUM(AR6:AR57)</f>
        <v>49225853.633640006</v>
      </c>
      <c r="AS58" s="88">
        <f>SUM(AS6:AS57)</f>
        <v>11912948.34873</v>
      </c>
      <c r="AT58" s="91">
        <f t="shared" si="38"/>
        <v>24.20059271575317</v>
      </c>
      <c r="AU58" s="91">
        <f t="shared" si="17"/>
        <v>135.14015246219876</v>
      </c>
      <c r="AV58" s="88">
        <f>SUM(AV6:AV57)</f>
        <v>1028369.9773000001</v>
      </c>
      <c r="AW58" s="88">
        <f>SUM(AW6:AW57)</f>
        <v>5036834.299999999</v>
      </c>
      <c r="AX58" s="88">
        <f>SUM(AX6:AX57)</f>
        <v>1224815.20625</v>
      </c>
      <c r="AY58" s="91">
        <f t="shared" si="39"/>
        <v>24.317162989658016</v>
      </c>
      <c r="AZ58" s="91">
        <f t="shared" si="18"/>
        <v>119.10258304756908</v>
      </c>
      <c r="BA58" s="88">
        <f>SUM(BA6:BA57)</f>
        <v>789010.3348999999</v>
      </c>
      <c r="BB58" s="88">
        <f>SUM(BB6:BB57)</f>
        <v>7264175.199999999</v>
      </c>
      <c r="BC58" s="88">
        <f>SUM(BC6:BC57)</f>
        <v>2034377.5865</v>
      </c>
      <c r="BD58" s="91">
        <f t="shared" si="40"/>
        <v>28.00562390758417</v>
      </c>
      <c r="BE58" s="92">
        <f>BC58/BA58*100</f>
        <v>257.83915577707097</v>
      </c>
      <c r="BF58" s="88">
        <f>SUM(BF6:BF57)</f>
        <v>6994219.04566</v>
      </c>
      <c r="BG58" s="93">
        <f>SUM(BG6:BG57)</f>
        <v>32855702.816000003</v>
      </c>
      <c r="BH58" s="93">
        <f>SUM(BH6:BH57)</f>
        <v>7163403.0383399995</v>
      </c>
      <c r="BI58" s="91">
        <f t="shared" si="41"/>
        <v>21.80261697172273</v>
      </c>
      <c r="BJ58" s="91">
        <f t="shared" si="20"/>
        <v>102.41891184098645</v>
      </c>
      <c r="BK58" s="94">
        <f>SUM(BK6:BK57)</f>
        <v>3655.12549</v>
      </c>
      <c r="BL58" s="94">
        <f>SUM(BL6:BL57)</f>
        <v>4069141.31764</v>
      </c>
      <c r="BM58" s="94">
        <f>SUM(BM6:BM57)</f>
        <v>1490352.51764</v>
      </c>
      <c r="BN58" s="92">
        <f t="shared" si="15"/>
        <v>36.62572521576536</v>
      </c>
      <c r="BO58" s="92">
        <f>BM58/BK58*100</f>
        <v>40774.31874001131</v>
      </c>
      <c r="BP58" s="94">
        <f>SUM(BP6:BP57)</f>
        <v>-198200.47031000003</v>
      </c>
      <c r="BQ58" s="94">
        <f>SUM(BQ6:BQ57)</f>
        <v>-216909.10621</v>
      </c>
      <c r="BR58" s="92">
        <f>BQ58/BP58*100</f>
        <v>109.43924899408073</v>
      </c>
      <c r="BS58" s="92">
        <f aca="true" t="shared" si="43" ref="BS58:BX58">SUM(BS6:BS57)</f>
        <v>14883.9</v>
      </c>
      <c r="BT58" s="92">
        <f t="shared" si="43"/>
        <v>0</v>
      </c>
      <c r="BU58" s="92">
        <f t="shared" si="43"/>
        <v>8269.8</v>
      </c>
      <c r="BV58" s="94">
        <f t="shared" si="43"/>
        <v>29294.40372</v>
      </c>
      <c r="BW58" s="94">
        <f t="shared" si="43"/>
        <v>0</v>
      </c>
      <c r="BX58" s="94">
        <f t="shared" si="43"/>
        <v>21093.689059999997</v>
      </c>
      <c r="BY58" s="92">
        <f>BV58/BS58*100</f>
        <v>196.8194070102594</v>
      </c>
      <c r="BZ58" s="92"/>
      <c r="CA58" s="92">
        <f>BX58/BU58*100</f>
        <v>255.0689141212605</v>
      </c>
      <c r="CB58" s="94">
        <f aca="true" t="shared" si="44" ref="CB58:CI58">SUM(CB6:CB57)</f>
        <v>13702102.21378</v>
      </c>
      <c r="CC58" s="94">
        <f t="shared" si="44"/>
        <v>1449626.45312</v>
      </c>
      <c r="CD58" s="94">
        <f t="shared" si="44"/>
        <v>12234000.033739999</v>
      </c>
      <c r="CE58" s="94">
        <f t="shared" si="44"/>
        <v>18475.726919999997</v>
      </c>
      <c r="CF58" s="92">
        <f t="shared" si="44"/>
        <v>11143896.36872</v>
      </c>
      <c r="CG58" s="92">
        <f t="shared" si="44"/>
        <v>2690249.81936</v>
      </c>
      <c r="CH58" s="92">
        <f t="shared" si="44"/>
        <v>8441095.03574</v>
      </c>
      <c r="CI58" s="92">
        <f t="shared" si="44"/>
        <v>12551.51362</v>
      </c>
      <c r="CJ58" s="92">
        <f>IF(CB58&gt;0,CF58/CB58*100,0)</f>
        <v>81.32982950245949</v>
      </c>
      <c r="CK58" s="92">
        <f>IF(CC58&gt;0,CG58/CC58*100,0)</f>
        <v>185.58227973626123</v>
      </c>
      <c r="CL58" s="92">
        <f>IF(CD58&gt;0,CH58/CD58*100,0)</f>
        <v>68.99701661321241</v>
      </c>
      <c r="CM58" s="92">
        <f>IF(CE58&gt;0,CI58/CE58*100,0)</f>
        <v>67.93515445615822</v>
      </c>
    </row>
    <row r="59" spans="1:91" s="71" customFormat="1" ht="12.75" customHeight="1">
      <c r="A59" s="60"/>
      <c r="B59" s="61" t="s">
        <v>83</v>
      </c>
      <c r="C59" s="62">
        <v>24270137.2482</v>
      </c>
      <c r="D59" s="62">
        <v>141630993.8</v>
      </c>
      <c r="E59" s="62">
        <v>31410555.87317</v>
      </c>
      <c r="F59" s="63">
        <f t="shared" si="27"/>
        <v>22.177741630144514</v>
      </c>
      <c r="G59" s="63">
        <f t="shared" si="28"/>
        <v>129.4205943375931</v>
      </c>
      <c r="H59" s="62">
        <v>22604401.04168</v>
      </c>
      <c r="I59" s="62">
        <v>118509756.4</v>
      </c>
      <c r="J59" s="62">
        <v>26260218.069220003</v>
      </c>
      <c r="K59" s="64">
        <f t="shared" si="29"/>
        <v>22.158697196697638</v>
      </c>
      <c r="L59" s="65">
        <f>J59/H59*100</f>
        <v>116.17303206043408</v>
      </c>
      <c r="M59" s="66">
        <v>8666378.63385</v>
      </c>
      <c r="N59" s="67">
        <v>0</v>
      </c>
      <c r="O59" s="66">
        <v>2280137.48341</v>
      </c>
      <c r="P59" s="68">
        <v>28995700.61868</v>
      </c>
      <c r="Q59" s="68">
        <v>142104673.54932</v>
      </c>
      <c r="R59" s="68">
        <v>31762211.27813</v>
      </c>
      <c r="S59" s="64">
        <f t="shared" si="31"/>
        <v>22.351278451870442</v>
      </c>
      <c r="T59" s="65">
        <f t="shared" si="32"/>
        <v>109.54110644137262</v>
      </c>
      <c r="U59" s="67">
        <f t="shared" si="33"/>
        <v>-351655.404959999</v>
      </c>
      <c r="V59" s="67">
        <v>37088718.06025</v>
      </c>
      <c r="W59" s="67">
        <v>7962604.48355</v>
      </c>
      <c r="X59" s="65">
        <f t="shared" si="34"/>
        <v>21.469074424774895</v>
      </c>
      <c r="Y59" s="67">
        <v>1290385</v>
      </c>
      <c r="Z59" s="67">
        <v>206425.32164</v>
      </c>
      <c r="AA59" s="65">
        <f t="shared" si="35"/>
        <v>15.99718856310326</v>
      </c>
      <c r="AB59" s="67">
        <v>9649229</v>
      </c>
      <c r="AC59" s="67">
        <v>2231905.9971</v>
      </c>
      <c r="AD59" s="65">
        <f>AC59/AB59*100</f>
        <v>23.13040759111427</v>
      </c>
      <c r="AE59" s="67">
        <v>41378078.65</v>
      </c>
      <c r="AF59" s="67">
        <v>10021669.83721</v>
      </c>
      <c r="AG59" s="65">
        <f t="shared" si="36"/>
        <v>24.219756364182945</v>
      </c>
      <c r="AH59" s="67">
        <v>2965745.8</v>
      </c>
      <c r="AI59" s="67">
        <v>395871.23727</v>
      </c>
      <c r="AJ59" s="65">
        <f t="shared" si="37"/>
        <v>13.348117605696347</v>
      </c>
      <c r="AK59" s="67">
        <v>259012</v>
      </c>
      <c r="AL59" s="67">
        <v>56424.51942</v>
      </c>
      <c r="AM59" s="65">
        <f t="shared" si="16"/>
        <v>21.784519412228004</v>
      </c>
      <c r="AN59" s="67">
        <v>5286629.5</v>
      </c>
      <c r="AO59" s="67">
        <v>1987786.1782</v>
      </c>
      <c r="AP59" s="65">
        <f t="shared" si="22"/>
        <v>37.60025510015408</v>
      </c>
      <c r="AQ59" s="67"/>
      <c r="AR59" s="67"/>
      <c r="AS59" s="65"/>
      <c r="AT59" s="65"/>
      <c r="AU59" s="65"/>
      <c r="AV59" s="65"/>
      <c r="AW59" s="65">
        <v>0</v>
      </c>
      <c r="AX59" s="65"/>
      <c r="AY59" s="65"/>
      <c r="AZ59" s="65"/>
      <c r="BA59" s="67"/>
      <c r="BB59" s="67"/>
      <c r="BC59" s="68"/>
      <c r="BD59" s="64"/>
      <c r="BE59" s="69"/>
      <c r="BF59" s="69"/>
      <c r="BG59" s="65"/>
      <c r="BH59" s="64"/>
      <c r="BI59" s="64"/>
      <c r="BJ59" s="64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70">
        <v>0</v>
      </c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>
        <v>0</v>
      </c>
      <c r="CH59" s="69"/>
      <c r="CI59" s="69"/>
      <c r="CJ59" s="69"/>
      <c r="CK59" s="69"/>
      <c r="CL59" s="69"/>
      <c r="CM59" s="69"/>
    </row>
    <row r="60" spans="1:91" s="95" customFormat="1" ht="13.5" customHeight="1">
      <c r="A60" s="96"/>
      <c r="B60" s="75" t="s">
        <v>84</v>
      </c>
      <c r="C60" s="97">
        <f>C59+C58</f>
        <v>39722327.71626</v>
      </c>
      <c r="D60" s="97">
        <f>D59+D58</f>
        <v>221828166.90708</v>
      </c>
      <c r="E60" s="97">
        <f>E59+E58</f>
        <v>49757619.53142</v>
      </c>
      <c r="F60" s="89">
        <f t="shared" si="27"/>
        <v>22.430704010759197</v>
      </c>
      <c r="G60" s="89">
        <f t="shared" si="28"/>
        <v>125.26360460757222</v>
      </c>
      <c r="H60" s="97">
        <f>SUM(H58:H59)</f>
        <v>29384062.51139</v>
      </c>
      <c r="I60" s="97">
        <f>SUM(I58:I59)</f>
        <v>149669197.15253</v>
      </c>
      <c r="J60" s="97">
        <f>SUM(J58:J59)</f>
        <v>32921786.10708</v>
      </c>
      <c r="K60" s="90">
        <f t="shared" si="29"/>
        <v>21.99636714395477</v>
      </c>
      <c r="L60" s="91">
        <f>J60/H60*100</f>
        <v>112.03960001895139</v>
      </c>
      <c r="M60" s="97">
        <f aca="true" t="shared" si="45" ref="M60:R60">M59+M58</f>
        <v>12368994.25616</v>
      </c>
      <c r="N60" s="97">
        <f t="shared" si="45"/>
        <v>0</v>
      </c>
      <c r="O60" s="97">
        <f t="shared" si="45"/>
        <v>2915096.2552699996</v>
      </c>
      <c r="P60" s="97">
        <f t="shared" si="45"/>
        <v>45138294.80753</v>
      </c>
      <c r="Q60" s="97">
        <f t="shared" si="45"/>
        <v>228496845.5392</v>
      </c>
      <c r="R60" s="97">
        <f t="shared" si="45"/>
        <v>50191777.77093999</v>
      </c>
      <c r="S60" s="90">
        <f t="shared" si="31"/>
        <v>21.96607032035779</v>
      </c>
      <c r="T60" s="91">
        <f t="shared" si="32"/>
        <v>111.19555575804996</v>
      </c>
      <c r="U60" s="97">
        <f>U59+U58</f>
        <v>-434158.2395199947</v>
      </c>
      <c r="V60" s="97">
        <f>V59+V58</f>
        <v>82128452.59994</v>
      </c>
      <c r="W60" s="97">
        <f>W59+W58</f>
        <v>17755008.66622</v>
      </c>
      <c r="X60" s="91">
        <f t="shared" si="34"/>
        <v>21.61858418629571</v>
      </c>
      <c r="Y60" s="97">
        <f>Y59+Y58</f>
        <v>6395043.5141</v>
      </c>
      <c r="Z60" s="97">
        <f>Z59+Z58</f>
        <v>1193039.7620299999</v>
      </c>
      <c r="AA60" s="91">
        <f t="shared" si="35"/>
        <v>18.655694201291155</v>
      </c>
      <c r="AB60" s="88">
        <f>SUM(AB58:AB59)</f>
        <v>9803829</v>
      </c>
      <c r="AC60" s="88">
        <f>SUM(AC58:AC59)</f>
        <v>2258010.5833599996</v>
      </c>
      <c r="AD60" s="91">
        <f>AC60/AB60*100</f>
        <v>23.03192541771179</v>
      </c>
      <c r="AE60" s="88">
        <f>SUM(AE58:AE59)</f>
        <v>43567944.056379996</v>
      </c>
      <c r="AF60" s="88">
        <f>SUM(AF58:AF59)</f>
        <v>10362818.452189999</v>
      </c>
      <c r="AG60" s="91">
        <f t="shared" si="36"/>
        <v>23.785419938062212</v>
      </c>
      <c r="AH60" s="88">
        <f>SUM(AH58:AH59)</f>
        <v>4758358.62553</v>
      </c>
      <c r="AI60" s="88">
        <f>SUM(AI58:AI59)</f>
        <v>676715.7427299999</v>
      </c>
      <c r="AJ60" s="91">
        <f t="shared" si="37"/>
        <v>14.221621277118965</v>
      </c>
      <c r="AK60" s="88">
        <f>AK58+AK59</f>
        <v>426552.64985000005</v>
      </c>
      <c r="AL60" s="88">
        <f>AL58+AL59</f>
        <v>93701.69205</v>
      </c>
      <c r="AM60" s="91">
        <f t="shared" si="16"/>
        <v>21.967204302435068</v>
      </c>
      <c r="AN60" s="88">
        <f>AN58+AN59</f>
        <v>6674327.4159699995</v>
      </c>
      <c r="AO60" s="88">
        <f>AO58+AO59</f>
        <v>2298022.07911</v>
      </c>
      <c r="AP60" s="91">
        <f>AO60/AN60*100</f>
        <v>34.430766366232</v>
      </c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89"/>
      <c r="BD60" s="89"/>
      <c r="BE60" s="92"/>
      <c r="BF60" s="92"/>
      <c r="BG60" s="89"/>
      <c r="BH60" s="89"/>
      <c r="BI60" s="89"/>
      <c r="BJ60" s="89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>
        <v>0</v>
      </c>
      <c r="CH60" s="92"/>
      <c r="CI60" s="92"/>
      <c r="CJ60" s="92"/>
      <c r="CK60" s="92"/>
      <c r="CL60" s="92"/>
      <c r="CM60" s="92"/>
    </row>
    <row r="61" spans="1:91" s="73" customFormat="1" ht="12">
      <c r="A61" s="60"/>
      <c r="B61" s="61" t="s">
        <v>85</v>
      </c>
      <c r="C61" s="72">
        <v>30904438.55809</v>
      </c>
      <c r="D61" s="72">
        <v>172901453.14085</v>
      </c>
      <c r="E61" s="72">
        <v>37826835.70108999</v>
      </c>
      <c r="F61" s="63">
        <f t="shared" si="27"/>
        <v>21.877685244365917</v>
      </c>
      <c r="G61" s="63">
        <f t="shared" si="28"/>
        <v>122.39936224690896</v>
      </c>
      <c r="H61" s="68">
        <v>29381427.83657</v>
      </c>
      <c r="I61" s="72">
        <v>149665277.11994</v>
      </c>
      <c r="J61" s="68">
        <v>32923031.78092</v>
      </c>
      <c r="K61" s="64">
        <f t="shared" si="29"/>
        <v>21.997775579258686</v>
      </c>
      <c r="L61" s="64">
        <f>J61/H61*100</f>
        <v>112.0538864348243</v>
      </c>
      <c r="M61" s="68">
        <v>12368994.25616</v>
      </c>
      <c r="N61" s="68"/>
      <c r="O61" s="68">
        <v>2915096.25527</v>
      </c>
      <c r="P61" s="68">
        <v>36320405.64936</v>
      </c>
      <c r="Q61" s="68">
        <v>179570131.77297</v>
      </c>
      <c r="R61" s="68">
        <v>38260993.94061</v>
      </c>
      <c r="S61" s="64">
        <f t="shared" si="31"/>
        <v>21.306992183412365</v>
      </c>
      <c r="T61" s="64">
        <f t="shared" si="32"/>
        <v>105.34296976191453</v>
      </c>
      <c r="U61" s="68">
        <f t="shared" si="33"/>
        <v>-434158.2395200059</v>
      </c>
      <c r="V61" s="68">
        <v>52168983.19994</v>
      </c>
      <c r="W61" s="68">
        <v>11291468.96131</v>
      </c>
      <c r="X61" s="64">
        <f t="shared" si="34"/>
        <v>21.644027291149094</v>
      </c>
      <c r="Y61" s="68">
        <v>6108842.3141</v>
      </c>
      <c r="Z61" s="68">
        <v>1193039.76203</v>
      </c>
      <c r="AA61" s="64">
        <f t="shared" si="35"/>
        <v>19.529719391779185</v>
      </c>
      <c r="AB61" s="68">
        <v>9652229</v>
      </c>
      <c r="AC61" s="68">
        <v>2233010.58336</v>
      </c>
      <c r="AD61" s="64">
        <f>AC61/AB61*100</f>
        <v>23.13466229779671</v>
      </c>
      <c r="AE61" s="68">
        <v>42298428.34038</v>
      </c>
      <c r="AF61" s="68">
        <v>10160366.89713</v>
      </c>
      <c r="AG61" s="64">
        <f t="shared" si="36"/>
        <v>24.020672388506814</v>
      </c>
      <c r="AH61" s="68">
        <v>4561858.62553</v>
      </c>
      <c r="AI61" s="68">
        <v>676715.74273</v>
      </c>
      <c r="AJ61" s="64">
        <f t="shared" si="37"/>
        <v>14.834211190649924</v>
      </c>
      <c r="AK61" s="68">
        <v>390953.24985</v>
      </c>
      <c r="AL61" s="68">
        <v>85246.83455</v>
      </c>
      <c r="AM61" s="64">
        <f t="shared" si="16"/>
        <v>21.804866587682106</v>
      </c>
      <c r="AN61" s="68">
        <v>6670407.38338</v>
      </c>
      <c r="AO61" s="68">
        <v>2296868.27154</v>
      </c>
      <c r="AP61" s="64">
        <f>AO61/AN61*100</f>
        <v>34.43370306381709</v>
      </c>
      <c r="AQ61" s="68"/>
      <c r="AR61" s="68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</row>
    <row r="62" spans="5:68" s="19" customFormat="1" ht="11.25">
      <c r="E62" s="24"/>
      <c r="I62" s="25"/>
      <c r="J62" s="26"/>
      <c r="K62" s="26"/>
      <c r="L62" s="27"/>
      <c r="M62" s="27"/>
      <c r="N62" s="27"/>
      <c r="O62" s="27"/>
      <c r="P62" s="28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30"/>
      <c r="AS62" s="30"/>
      <c r="AT62" s="29"/>
      <c r="AU62" s="29"/>
      <c r="AV62" s="29"/>
      <c r="AW62" s="28"/>
      <c r="AX62" s="31"/>
      <c r="BB62" s="28">
        <f>15806.9-15612.8</f>
        <v>194.10000000000036</v>
      </c>
      <c r="BG62" s="28"/>
      <c r="BP62" s="28"/>
    </row>
    <row r="63" spans="4:77" ht="12">
      <c r="D63" s="7">
        <v>1000</v>
      </c>
      <c r="E63" s="32"/>
      <c r="I63" s="33">
        <v>1000</v>
      </c>
      <c r="J63" s="34"/>
      <c r="M63" s="36"/>
      <c r="Q63" s="6">
        <v>1000</v>
      </c>
      <c r="AH63" s="6">
        <v>1000</v>
      </c>
      <c r="AO63" s="37"/>
      <c r="AR63" s="37"/>
      <c r="AS63" s="37"/>
      <c r="AW63" s="7">
        <v>4047.2</v>
      </c>
      <c r="BB63" s="7">
        <v>5089.2</v>
      </c>
      <c r="BQ63" s="32"/>
      <c r="BY63" s="32"/>
    </row>
    <row r="64" spans="5:54" ht="11.25">
      <c r="E64" s="32"/>
      <c r="F64" s="38"/>
      <c r="K64" s="39"/>
      <c r="AR64" s="40"/>
      <c r="AS64" s="40"/>
      <c r="BB64" s="41"/>
    </row>
    <row r="65" spans="5:68" ht="11.25">
      <c r="E65" s="32"/>
      <c r="F65" s="38"/>
      <c r="M65" s="42"/>
      <c r="AR65" s="37"/>
      <c r="AS65" s="37"/>
      <c r="BP65" s="43"/>
    </row>
    <row r="66" spans="5:76" ht="11.25">
      <c r="E66" s="32"/>
      <c r="F66" s="38"/>
      <c r="AR66" s="37"/>
      <c r="AS66" s="37"/>
      <c r="BP66" s="43"/>
      <c r="BV66" s="23"/>
      <c r="BW66" s="23"/>
      <c r="BX66" s="23"/>
    </row>
    <row r="67" spans="44:45" ht="11.25">
      <c r="AR67" s="37"/>
      <c r="AS67" s="37"/>
    </row>
    <row r="68" spans="44:74" ht="11.25">
      <c r="AR68" s="37"/>
      <c r="AS68" s="37"/>
      <c r="AX68" s="32"/>
      <c r="BV68" s="32"/>
    </row>
    <row r="69" spans="4:45" ht="11.25">
      <c r="D69" s="32"/>
      <c r="AR69" s="37"/>
      <c r="AS69" s="37"/>
    </row>
    <row r="70" spans="44:45" ht="11.25">
      <c r="AR70" s="37"/>
      <c r="AS70" s="37"/>
    </row>
    <row r="71" spans="44:45" ht="11.25">
      <c r="AR71" s="37"/>
      <c r="AS71" s="37"/>
    </row>
    <row r="72" spans="44:69" ht="12">
      <c r="AR72" s="37"/>
      <c r="AS72" s="37"/>
      <c r="BP72" s="44"/>
      <c r="BQ72" s="44"/>
    </row>
    <row r="73" spans="44:69" ht="12">
      <c r="AR73" s="37"/>
      <c r="AS73" s="37"/>
      <c r="BP73" s="44"/>
      <c r="BQ73" s="44"/>
    </row>
    <row r="74" spans="44:71" ht="11.25">
      <c r="AR74" s="37"/>
      <c r="AS74" s="37"/>
      <c r="BR74" s="45"/>
      <c r="BS74" s="45"/>
    </row>
    <row r="75" spans="44:71" ht="12">
      <c r="AR75" s="37"/>
      <c r="AS75" s="37"/>
      <c r="BR75" s="44"/>
      <c r="BS75" s="44"/>
    </row>
    <row r="76" spans="44:45" ht="11.25">
      <c r="AR76" s="37"/>
      <c r="AS76" s="37"/>
    </row>
    <row r="77" spans="44:45" ht="11.25">
      <c r="AR77" s="37"/>
      <c r="AS77" s="37"/>
    </row>
    <row r="78" spans="44:45" ht="11.25">
      <c r="AR78" s="37"/>
      <c r="AS78" s="37"/>
    </row>
    <row r="79" spans="44:45" ht="11.25">
      <c r="AR79" s="37"/>
      <c r="AS79" s="37"/>
    </row>
    <row r="80" spans="44:45" ht="11.25">
      <c r="AR80" s="37"/>
      <c r="AS80" s="37"/>
    </row>
    <row r="81" spans="44:45" ht="11.25">
      <c r="AR81" s="37"/>
      <c r="AS81" s="37"/>
    </row>
    <row r="82" spans="44:45" ht="11.25">
      <c r="AR82" s="37"/>
      <c r="AS82" s="37"/>
    </row>
    <row r="83" spans="44:45" ht="11.25">
      <c r="AR83" s="37"/>
      <c r="AS83" s="37"/>
    </row>
    <row r="84" spans="44:45" ht="11.25">
      <c r="AR84" s="37"/>
      <c r="AS84" s="37"/>
    </row>
    <row r="85" spans="44:45" ht="11.25">
      <c r="AR85" s="37"/>
      <c r="AS85" s="37"/>
    </row>
    <row r="86" spans="44:45" ht="11.25">
      <c r="AR86" s="37"/>
      <c r="AS86" s="37"/>
    </row>
    <row r="87" spans="44:45" ht="11.25">
      <c r="AR87" s="37"/>
      <c r="AS87" s="37"/>
    </row>
    <row r="88" spans="44:45" ht="11.25">
      <c r="AR88" s="37"/>
      <c r="AS88" s="37"/>
    </row>
    <row r="89" spans="44:45" ht="11.25">
      <c r="AR89" s="37"/>
      <c r="AS89" s="37"/>
    </row>
    <row r="90" spans="44:45" ht="11.25">
      <c r="AR90" s="37"/>
      <c r="AS90" s="37"/>
    </row>
    <row r="91" spans="44:45" ht="11.25">
      <c r="AR91" s="37"/>
      <c r="AS91" s="37"/>
    </row>
    <row r="92" spans="44:45" ht="11.25">
      <c r="AR92" s="37"/>
      <c r="AS92" s="37"/>
    </row>
    <row r="93" spans="44:45" ht="11.25">
      <c r="AR93" s="37"/>
      <c r="AS93" s="37"/>
    </row>
    <row r="94" spans="44:45" ht="11.25">
      <c r="AR94" s="37"/>
      <c r="AS94" s="37"/>
    </row>
    <row r="95" spans="44:45" ht="11.25">
      <c r="AR95" s="37"/>
      <c r="AS95" s="37"/>
    </row>
    <row r="96" spans="44:45" ht="11.25">
      <c r="AR96" s="37"/>
      <c r="AS96" s="37"/>
    </row>
    <row r="97" spans="44:45" ht="11.25">
      <c r="AR97" s="37"/>
      <c r="AS97" s="37"/>
    </row>
    <row r="98" spans="44:45" ht="11.25">
      <c r="AR98" s="37"/>
      <c r="AS98" s="37"/>
    </row>
    <row r="99" spans="44:45" ht="11.25">
      <c r="AR99" s="37"/>
      <c r="AS99" s="37"/>
    </row>
    <row r="100" spans="44:45" ht="11.25">
      <c r="AR100" s="37"/>
      <c r="AS100" s="37"/>
    </row>
    <row r="101" spans="44:45" ht="11.25">
      <c r="AR101" s="37"/>
      <c r="AS101" s="37"/>
    </row>
    <row r="102" spans="44:45" ht="11.25">
      <c r="AR102" s="37"/>
      <c r="AS102" s="37"/>
    </row>
    <row r="103" spans="44:45" ht="11.25">
      <c r="AR103" s="37"/>
      <c r="AS103" s="37"/>
    </row>
    <row r="104" spans="44:45" ht="11.25">
      <c r="AR104" s="37"/>
      <c r="AS104" s="37"/>
    </row>
    <row r="105" spans="44:45" ht="11.25">
      <c r="AR105" s="37"/>
      <c r="AS105" s="37"/>
    </row>
    <row r="106" spans="44:45" ht="11.25">
      <c r="AR106" s="37"/>
      <c r="AS106" s="37"/>
    </row>
    <row r="107" spans="44:45" ht="11.25">
      <c r="AR107" s="37"/>
      <c r="AS107" s="37"/>
    </row>
    <row r="108" spans="44:45" ht="11.25">
      <c r="AR108" s="37"/>
      <c r="AS108" s="37"/>
    </row>
    <row r="109" spans="44:45" ht="11.25">
      <c r="AR109" s="37"/>
      <c r="AS109" s="37"/>
    </row>
    <row r="110" spans="44:45" ht="11.25">
      <c r="AR110" s="37"/>
      <c r="AS110" s="37"/>
    </row>
    <row r="111" spans="44:45" ht="11.25">
      <c r="AR111" s="37"/>
      <c r="AS111" s="37"/>
    </row>
    <row r="112" spans="44:45" ht="11.25">
      <c r="AR112" s="37"/>
      <c r="AS112" s="37"/>
    </row>
    <row r="113" spans="44:45" ht="11.25">
      <c r="AR113" s="37"/>
      <c r="AS113" s="37"/>
    </row>
    <row r="114" spans="44:45" ht="11.25">
      <c r="AR114" s="37"/>
      <c r="AS114" s="37"/>
    </row>
    <row r="115" spans="44:45" ht="11.25">
      <c r="AR115" s="37"/>
      <c r="AS115" s="37"/>
    </row>
    <row r="116" spans="44:45" ht="11.25">
      <c r="AR116" s="37"/>
      <c r="AS116" s="37"/>
    </row>
    <row r="117" spans="44:45" ht="11.25">
      <c r="AR117" s="37"/>
      <c r="AS117" s="37"/>
    </row>
    <row r="118" spans="44:45" ht="11.25">
      <c r="AR118" s="37"/>
      <c r="AS118" s="37"/>
    </row>
    <row r="119" spans="44:45" ht="11.25">
      <c r="AR119" s="37"/>
      <c r="AS119" s="37"/>
    </row>
    <row r="120" spans="44:45" ht="11.25">
      <c r="AR120" s="37"/>
      <c r="AS120" s="37"/>
    </row>
    <row r="121" spans="44:45" ht="11.25">
      <c r="AR121" s="37"/>
      <c r="AS121" s="37"/>
    </row>
    <row r="122" spans="44:45" ht="11.25">
      <c r="AR122" s="37"/>
      <c r="AS122" s="37"/>
    </row>
    <row r="123" spans="44:45" ht="11.25">
      <c r="AR123" s="37"/>
      <c r="AS123" s="37"/>
    </row>
    <row r="124" spans="44:45" ht="11.25">
      <c r="AR124" s="37"/>
      <c r="AS124" s="37"/>
    </row>
    <row r="125" spans="44:45" ht="11.25">
      <c r="AR125" s="37"/>
      <c r="AS125" s="37"/>
    </row>
    <row r="126" spans="44:45" ht="11.25">
      <c r="AR126" s="37"/>
      <c r="AS126" s="37"/>
    </row>
    <row r="127" spans="44:45" ht="11.25">
      <c r="AR127" s="37"/>
      <c r="AS127" s="37"/>
    </row>
    <row r="128" spans="44:45" ht="11.25">
      <c r="AR128" s="37"/>
      <c r="AS128" s="37"/>
    </row>
    <row r="129" spans="44:45" ht="11.25">
      <c r="AR129" s="37"/>
      <c r="AS129" s="37"/>
    </row>
    <row r="130" spans="44:45" ht="11.25">
      <c r="AR130" s="37"/>
      <c r="AS130" s="37"/>
    </row>
    <row r="131" spans="44:45" ht="11.25">
      <c r="AR131" s="37"/>
      <c r="AS131" s="37"/>
    </row>
    <row r="132" spans="44:45" ht="11.25">
      <c r="AR132" s="37"/>
      <c r="AS132" s="37"/>
    </row>
    <row r="133" spans="44:45" ht="11.25">
      <c r="AR133" s="37"/>
      <c r="AS133" s="37"/>
    </row>
    <row r="134" spans="44:45" ht="11.25">
      <c r="AR134" s="37"/>
      <c r="AS134" s="37"/>
    </row>
    <row r="135" spans="44:45" ht="11.25">
      <c r="AR135" s="37"/>
      <c r="AS135" s="37"/>
    </row>
    <row r="136" spans="44:45" ht="11.25">
      <c r="AR136" s="37"/>
      <c r="AS136" s="37"/>
    </row>
    <row r="137" spans="44:45" ht="11.25">
      <c r="AR137" s="37"/>
      <c r="AS137" s="37"/>
    </row>
    <row r="138" spans="44:45" ht="11.25">
      <c r="AR138" s="37"/>
      <c r="AS138" s="37"/>
    </row>
    <row r="139" spans="44:45" ht="11.25">
      <c r="AR139" s="37"/>
      <c r="AS139" s="37"/>
    </row>
    <row r="140" spans="44:45" ht="11.25">
      <c r="AR140" s="37"/>
      <c r="AS140" s="37"/>
    </row>
    <row r="141" spans="44:45" ht="11.25">
      <c r="AR141" s="37"/>
      <c r="AS141" s="37"/>
    </row>
    <row r="142" spans="44:45" ht="11.25">
      <c r="AR142" s="37"/>
      <c r="AS142" s="37"/>
    </row>
    <row r="143" spans="44:45" ht="11.25">
      <c r="AR143" s="37"/>
      <c r="AS143" s="37"/>
    </row>
    <row r="144" spans="44:45" ht="11.25">
      <c r="AR144" s="37"/>
      <c r="AS144" s="37"/>
    </row>
    <row r="145" spans="44:45" ht="11.25">
      <c r="AR145" s="37"/>
      <c r="AS145" s="37"/>
    </row>
    <row r="146" spans="44:45" ht="11.25">
      <c r="AR146" s="37"/>
      <c r="AS146" s="37"/>
    </row>
    <row r="147" spans="44:45" ht="11.25">
      <c r="AR147" s="37"/>
      <c r="AS147" s="37"/>
    </row>
    <row r="148" spans="44:45" ht="11.25">
      <c r="AR148" s="37"/>
      <c r="AS148" s="37"/>
    </row>
    <row r="149" spans="44:45" ht="11.25">
      <c r="AR149" s="37"/>
      <c r="AS149" s="37"/>
    </row>
    <row r="150" spans="44:45" ht="11.25">
      <c r="AR150" s="37"/>
      <c r="AS150" s="37"/>
    </row>
    <row r="151" spans="44:45" ht="11.25">
      <c r="AR151" s="37"/>
      <c r="AS151" s="37"/>
    </row>
    <row r="152" spans="44:45" ht="11.25">
      <c r="AR152" s="37"/>
      <c r="AS152" s="37"/>
    </row>
    <row r="153" spans="44:45" ht="11.25">
      <c r="AR153" s="37"/>
      <c r="AS153" s="37"/>
    </row>
    <row r="154" spans="44:45" ht="11.25">
      <c r="AR154" s="37"/>
      <c r="AS154" s="37"/>
    </row>
    <row r="155" spans="44:45" ht="11.25">
      <c r="AR155" s="37"/>
      <c r="AS155" s="37"/>
    </row>
    <row r="156" spans="44:45" ht="11.25">
      <c r="AR156" s="37"/>
      <c r="AS156" s="37"/>
    </row>
    <row r="157" spans="44:45" ht="11.25">
      <c r="AR157" s="37"/>
      <c r="AS157" s="37"/>
    </row>
    <row r="158" spans="44:45" ht="11.25">
      <c r="AR158" s="37"/>
      <c r="AS158" s="37"/>
    </row>
    <row r="159" spans="44:45" ht="11.25">
      <c r="AR159" s="37"/>
      <c r="AS159" s="37"/>
    </row>
    <row r="160" spans="44:45" ht="11.25">
      <c r="AR160" s="37"/>
      <c r="AS160" s="37"/>
    </row>
    <row r="161" spans="44:45" ht="11.25">
      <c r="AR161" s="37"/>
      <c r="AS161" s="37"/>
    </row>
    <row r="162" spans="44:45" ht="11.25">
      <c r="AR162" s="37"/>
      <c r="AS162" s="37"/>
    </row>
    <row r="163" spans="44:45" ht="11.25">
      <c r="AR163" s="37"/>
      <c r="AS163" s="37"/>
    </row>
    <row r="164" spans="44:45" ht="11.25">
      <c r="AR164" s="37"/>
      <c r="AS164" s="37"/>
    </row>
    <row r="165" spans="44:45" ht="11.25">
      <c r="AR165" s="37"/>
      <c r="AS165" s="37"/>
    </row>
    <row r="166" spans="44:45" ht="11.25">
      <c r="AR166" s="37"/>
      <c r="AS166" s="37"/>
    </row>
  </sheetData>
  <sheetProtection/>
  <mergeCells count="30">
    <mergeCell ref="CJ4:CM4"/>
    <mergeCell ref="CB3:CM3"/>
    <mergeCell ref="CF4:CI4"/>
    <mergeCell ref="BF3:BJ4"/>
    <mergeCell ref="BA3:BE4"/>
    <mergeCell ref="U3:U4"/>
    <mergeCell ref="V3:X4"/>
    <mergeCell ref="CB4:CE4"/>
    <mergeCell ref="BV4:BX4"/>
    <mergeCell ref="BS3:CA3"/>
    <mergeCell ref="BS4:BU4"/>
    <mergeCell ref="AQ3:AU4"/>
    <mergeCell ref="AH3:AJ4"/>
    <mergeCell ref="AK3:AM4"/>
    <mergeCell ref="BP3:BR4"/>
    <mergeCell ref="BY4:CA4"/>
    <mergeCell ref="A3:A5"/>
    <mergeCell ref="B3:B5"/>
    <mergeCell ref="C3:G4"/>
    <mergeCell ref="P3:T4"/>
    <mergeCell ref="H3:L4"/>
    <mergeCell ref="BK3:BO4"/>
    <mergeCell ref="C2:G2"/>
    <mergeCell ref="M3:O4"/>
    <mergeCell ref="C1:L1"/>
    <mergeCell ref="Y3:AA4"/>
    <mergeCell ref="AE3:AG4"/>
    <mergeCell ref="AV3:AZ4"/>
    <mergeCell ref="AB3:AD4"/>
    <mergeCell ref="AN3:AP4"/>
  </mergeCells>
  <printOptions horizontalCentered="1"/>
  <pageMargins left="0" right="0" top="0" bottom="0" header="0" footer="0"/>
  <pageSetup fitToWidth="0" fitToHeight="1" horizontalDpi="1200" verticalDpi="1200" orientation="portrait" paperSize="9" scale="99" r:id="rId1"/>
  <headerFooter alignWithMargins="0">
    <oddFooter>&amp;R&amp;P</oddFooter>
  </headerFooter>
  <colBreaks count="6" manualBreakCount="6">
    <brk id="42" max="61" man="1"/>
    <brk id="52" max="61" man="1"/>
    <brk id="62" max="61" man="1"/>
    <brk id="70" max="61" man="1"/>
    <brk id="79" max="61" man="1"/>
    <brk id="8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NNA</dc:creator>
  <cp:keywords/>
  <dc:description/>
  <cp:lastModifiedBy>user1</cp:lastModifiedBy>
  <cp:lastPrinted>2017-05-10T13:39:06Z</cp:lastPrinted>
  <dcterms:created xsi:type="dcterms:W3CDTF">2003-06-27T11:18:10Z</dcterms:created>
  <dcterms:modified xsi:type="dcterms:W3CDTF">2017-05-10T13:44:25Z</dcterms:modified>
  <cp:category/>
  <cp:version/>
  <cp:contentType/>
  <cp:contentStatus/>
</cp:coreProperties>
</file>